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1"/>
  <workbookPr defaultThemeVersion="166925"/>
  <mc:AlternateContent xmlns:mc="http://schemas.openxmlformats.org/markup-compatibility/2006">
    <mc:Choice Requires="x15">
      <x15ac:absPath xmlns:x15ac="http://schemas.microsoft.com/office/spreadsheetml/2010/11/ac" url="\\192.168.178.31\Marketing und Vertrieb\Marketing\Vertriebsstrategie\Kostenkalkulation Photometer alt vs LILIAN\"/>
    </mc:Choice>
  </mc:AlternateContent>
  <xr:revisionPtr revIDLastSave="0" documentId="13_ncr:1_{726D9BAE-7387-4D99-B732-E468A60789CD}" xr6:coauthVersionLast="36" xr6:coauthVersionMax="36" xr10:uidLastSave="{00000000-0000-0000-0000-000000000000}"/>
  <bookViews>
    <workbookView xWindow="0" yWindow="0" windowWidth="23040" windowHeight="9300" xr2:uid="{1E477080-2236-43E6-B8B9-3B08A9B8DE3A}"/>
  </bookViews>
  <sheets>
    <sheet name="Tabelle1" sheetId="1" r:id="rId1"/>
  </sheets>
  <definedNames>
    <definedName name="_xlnm.Print_Area" localSheetId="0">Tabelle1!$A$1:$T$55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2" i="1" l="1"/>
  <c r="B30" i="1" l="1"/>
  <c r="D14" i="1"/>
  <c r="D17" i="1" s="1"/>
  <c r="C17" i="1" l="1"/>
  <c r="D22" i="1"/>
  <c r="G43" i="1" s="1"/>
  <c r="C15" i="1"/>
  <c r="C16" i="1"/>
  <c r="C13" i="1"/>
  <c r="D13" i="1"/>
  <c r="B13" i="1"/>
  <c r="C14" i="1"/>
  <c r="B29" i="1"/>
  <c r="C22" i="1"/>
  <c r="B14" i="1"/>
  <c r="B17" i="1" l="1"/>
  <c r="B22" i="1" s="1"/>
  <c r="H43" i="1" s="1"/>
  <c r="B15" i="1"/>
  <c r="D15" i="1"/>
  <c r="B33" i="1"/>
  <c r="D33" i="1"/>
  <c r="D34" i="1"/>
  <c r="D40" i="1" s="1"/>
  <c r="G42" i="1" l="1"/>
  <c r="G44" i="1" s="1"/>
  <c r="C25" i="1"/>
  <c r="B21" i="1"/>
  <c r="B16" i="1"/>
  <c r="D21" i="1"/>
  <c r="D16" i="1"/>
  <c r="C40" i="1"/>
  <c r="B34" i="1"/>
  <c r="B40" i="1" s="1"/>
  <c r="C42" i="1" l="1"/>
  <c r="C43" i="1" s="1"/>
  <c r="C46" i="1" s="1"/>
  <c r="C47" i="1" s="1"/>
  <c r="H42" i="1"/>
  <c r="H44" i="1" s="1"/>
  <c r="H46" i="1" s="1"/>
  <c r="C24" i="1"/>
</calcChain>
</file>

<file path=xl/sharedStrings.xml><?xml version="1.0" encoding="utf-8"?>
<sst xmlns="http://schemas.openxmlformats.org/spreadsheetml/2006/main" count="46" uniqueCount="44">
  <si>
    <t>SensoSticks</t>
  </si>
  <si>
    <t>Material</t>
  </si>
  <si>
    <t>Simply enter your respective framework data in the yellow fields.</t>
  </si>
  <si>
    <t>In the upper area you will find a time and personnel cost calculation. In the lower area you will find the comparison of pure material costs as well as a total balance. For the time calculation, please indicate how much time you need for the measurement. When specifying the time required, please note the steps shown on the right for the operation of a conventional photometer! Five minutes is the minimum that a very skilled employee can achieve for carrying out a correct measurement without cleaning and documenting the measured value. Any further time savings can only be at the expense of measurement quality.</t>
  </si>
  <si>
    <t>Time calculation with the LILIAN</t>
  </si>
  <si>
    <t>Number of Pools managed:</t>
  </si>
  <si>
    <t>Measurements per pool daily:</t>
  </si>
  <si>
    <t>Hourly wage (employer gross):</t>
  </si>
  <si>
    <t>Time per measurement in minutes:</t>
  </si>
  <si>
    <t>Time requirement LILIAN</t>
  </si>
  <si>
    <t>Measurement daily:</t>
  </si>
  <si>
    <t>Time required daily in minutes:</t>
  </si>
  <si>
    <t>Time required daily in hours:</t>
  </si>
  <si>
    <t>Persons necessary (8h Full-time):</t>
  </si>
  <si>
    <t>Personnel costs daily</t>
  </si>
  <si>
    <t>Hours per year</t>
  </si>
  <si>
    <t>Personnel costs per year</t>
  </si>
  <si>
    <t>Difference with LILIAN</t>
  </si>
  <si>
    <t>Hours</t>
  </si>
  <si>
    <t>Personnel costs:</t>
  </si>
  <si>
    <t>Cost calculation with the SensoStick</t>
  </si>
  <si>
    <t>Measurement per pool daily</t>
  </si>
  <si>
    <t>Number of pools managed</t>
  </si>
  <si>
    <t>Tablets/ Drops</t>
  </si>
  <si>
    <t>Measurement per day:</t>
  </si>
  <si>
    <t>Stick requirement daily:</t>
  </si>
  <si>
    <t>Tablet requirement daily:</t>
  </si>
  <si>
    <t>Stick price:</t>
  </si>
  <si>
    <t>Price per tablet/ 4 drops phenol red</t>
  </si>
  <si>
    <t>Price per tablet/ 4 drops DPD 1</t>
  </si>
  <si>
    <t>Price per tablet/ 4 drops DPD 3</t>
  </si>
  <si>
    <t>Material costs per day</t>
  </si>
  <si>
    <t>Difference with LILIAN per day:</t>
  </si>
  <si>
    <t>Difference with LILIAN per year:</t>
  </si>
  <si>
    <t>Overall calculation:</t>
  </si>
  <si>
    <t>The time saved refers only to the performance of the measurement. Not included in the calculation are times for the control of the measurements by the managers, who usually have a higher hourly wage.</t>
  </si>
  <si>
    <r>
      <rPr>
        <b/>
        <sz val="12"/>
        <color theme="1"/>
        <rFont val="Dosis"/>
      </rPr>
      <t xml:space="preserve">Other non-monetary benefits:
</t>
    </r>
    <r>
      <rPr>
        <sz val="12"/>
        <color theme="1"/>
        <rFont val="Dosis"/>
      </rPr>
      <t>1.) Less control effort: You now have the certainty that measurements have been taken - if a measured value appears in the software, it has actually been measured.
2.) Fewer sources of error: Take a look at the necessary steps on the right - the potential for error is high!
3.) The time saved not only brings cost savings - you can now use your well-trained people for important things.</t>
    </r>
  </si>
  <si>
    <t>Overview of annual costs:</t>
  </si>
  <si>
    <t>Conventional</t>
  </si>
  <si>
    <t>LILIAN</t>
  </si>
  <si>
    <t>Personnel</t>
  </si>
  <si>
    <t>Total</t>
  </si>
  <si>
    <t>Saved with LILIAN:</t>
  </si>
  <si>
    <t>Operation of a conventional photometer for pH, fCl, tCl and cCl determination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</si>
</sst>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 #,##0.00\ &quot;€&quot;_-;\-* #,##0.00\ &quot;€&quot;_-;_-* &quot;-&quot;??\ &quot;€&quot;_-;_-@_-"/>
    <numFmt numFmtId="43" formatCode="_-* #,##0.00\ _€_-;\-* #,##0.00\ _€_-;_-* &quot;-&quot;??\ _€_-;_-@_-"/>
    <numFmt numFmtId="164" formatCode="_-* #,##0\ _€_-;\-* #,##0\ _€_-;_-* &quot;-&quot;??\ _€_-;_-@_-"/>
    <numFmt numFmtId="165" formatCode="0.0"/>
    <numFmt numFmtId="166" formatCode="_-* #,##0\ &quot;€&quot;_-;\-* #,##0\ &quot;€&quot;_-;_-* &quot;-&quot;??\ &quot;€&quot;_-;_-@_-"/>
  </numFmts>
  <fonts count="8" x14ac:knownFonts="1">
    <font>
      <sz val="11"/>
      <color theme="1"/>
      <name val="Calibri"/>
      <family val="2"/>
      <scheme val="minor"/>
    </font>
    <font>
      <sz val="11"/>
      <color theme="1"/>
      <name val="Calibri"/>
      <family val="2"/>
      <scheme val="minor"/>
    </font>
    <font>
      <sz val="12"/>
      <color theme="1"/>
      <name val="Dosis"/>
    </font>
    <font>
      <b/>
      <sz val="14"/>
      <color theme="1"/>
      <name val="Dosis"/>
    </font>
    <font>
      <sz val="14"/>
      <color theme="1"/>
      <name val="Dosis"/>
    </font>
    <font>
      <b/>
      <sz val="12"/>
      <color theme="1"/>
      <name val="Dosis"/>
    </font>
    <font>
      <b/>
      <sz val="16"/>
      <color theme="1"/>
      <name val="Dosis"/>
    </font>
    <font>
      <sz val="16"/>
      <color theme="1"/>
      <name val="Dosis"/>
    </font>
  </fonts>
  <fills count="6">
    <fill>
      <patternFill patternType="none"/>
    </fill>
    <fill>
      <patternFill patternType="gray125"/>
    </fill>
    <fill>
      <patternFill patternType="solid">
        <fgColor theme="7"/>
        <bgColor indexed="64"/>
      </patternFill>
    </fill>
    <fill>
      <patternFill patternType="solid">
        <fgColor rgb="FFFFC000"/>
        <bgColor indexed="64"/>
      </patternFill>
    </fill>
    <fill>
      <patternFill patternType="solid">
        <fgColor rgb="FFFFFF00"/>
        <bgColor indexed="64"/>
      </patternFill>
    </fill>
    <fill>
      <patternFill patternType="solid">
        <fgColor rgb="FF9CE0B6"/>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right/>
      <top style="thin">
        <color indexed="64"/>
      </top>
      <bottom style="medium">
        <color indexed="64"/>
      </bottom>
      <diagonal/>
    </border>
    <border>
      <left/>
      <right/>
      <top/>
      <bottom style="medium">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style="medium">
        <color indexed="64"/>
      </bottom>
      <diagonal/>
    </border>
  </borders>
  <cellStyleXfs count="3">
    <xf numFmtId="0" fontId="0" fillId="0" borderId="0"/>
    <xf numFmtId="44" fontId="1" fillId="0" borderId="0" applyFont="0" applyFill="0" applyBorder="0" applyAlignment="0" applyProtection="0"/>
    <xf numFmtId="43" fontId="1" fillId="0" borderId="0" applyFont="0" applyFill="0" applyBorder="0" applyAlignment="0" applyProtection="0"/>
  </cellStyleXfs>
  <cellXfs count="126">
    <xf numFmtId="0" fontId="0" fillId="0" borderId="0" xfId="0"/>
    <xf numFmtId="0" fontId="2" fillId="0" borderId="19" xfId="0" applyFont="1" applyBorder="1" applyProtection="1"/>
    <xf numFmtId="0" fontId="2" fillId="0" borderId="0" xfId="0" applyFont="1" applyProtection="1"/>
    <xf numFmtId="0" fontId="3" fillId="0" borderId="2" xfId="0" applyFont="1" applyBorder="1" applyProtection="1"/>
    <xf numFmtId="0" fontId="4" fillId="0" borderId="9" xfId="0" applyFont="1" applyBorder="1" applyProtection="1"/>
    <xf numFmtId="0" fontId="2" fillId="0" borderId="3" xfId="0" applyFont="1" applyBorder="1" applyProtection="1"/>
    <xf numFmtId="0" fontId="2" fillId="2" borderId="1" xfId="0" applyFont="1" applyFill="1" applyBorder="1" applyProtection="1">
      <protection locked="0"/>
    </xf>
    <xf numFmtId="0" fontId="2" fillId="0" borderId="18" xfId="0" applyFont="1" applyBorder="1" applyProtection="1"/>
    <xf numFmtId="44" fontId="2" fillId="2" borderId="1" xfId="1" applyFont="1" applyFill="1" applyBorder="1" applyProtection="1">
      <protection locked="0"/>
    </xf>
    <xf numFmtId="0" fontId="2" fillId="0" borderId="17" xfId="0" applyFont="1" applyBorder="1" applyProtection="1"/>
    <xf numFmtId="0" fontId="2" fillId="3" borderId="17" xfId="0" applyFont="1" applyFill="1" applyBorder="1" applyProtection="1">
      <protection locked="0"/>
    </xf>
    <xf numFmtId="0" fontId="2" fillId="0" borderId="5" xfId="0" applyFont="1" applyBorder="1" applyAlignment="1" applyProtection="1">
      <alignment horizontal="left"/>
    </xf>
    <xf numFmtId="0" fontId="2" fillId="0" borderId="4" xfId="0" applyFont="1" applyBorder="1" applyAlignment="1" applyProtection="1">
      <alignment horizontal="right"/>
    </xf>
    <xf numFmtId="0" fontId="2" fillId="0" borderId="42" xfId="0" applyFont="1" applyBorder="1" applyAlignment="1" applyProtection="1">
      <alignment horizontal="right"/>
    </xf>
    <xf numFmtId="0" fontId="2" fillId="0" borderId="4" xfId="0" applyFont="1" applyBorder="1" applyProtection="1"/>
    <xf numFmtId="0" fontId="2" fillId="0" borderId="42" xfId="0" applyFont="1" applyBorder="1" applyProtection="1"/>
    <xf numFmtId="0" fontId="2" fillId="0" borderId="43" xfId="0" applyFont="1" applyBorder="1" applyProtection="1"/>
    <xf numFmtId="165" fontId="2" fillId="0" borderId="4" xfId="0" applyNumberFormat="1" applyFont="1" applyBorder="1" applyProtection="1"/>
    <xf numFmtId="165" fontId="2" fillId="0" borderId="44" xfId="0" applyNumberFormat="1" applyFont="1" applyBorder="1" applyProtection="1"/>
    <xf numFmtId="0" fontId="2" fillId="0" borderId="5" xfId="0" applyFont="1" applyBorder="1" applyProtection="1"/>
    <xf numFmtId="44" fontId="2" fillId="0" borderId="6" xfId="1" applyFont="1" applyBorder="1" applyProtection="1"/>
    <xf numFmtId="44" fontId="2" fillId="0" borderId="43" xfId="1" applyFont="1" applyBorder="1" applyProtection="1"/>
    <xf numFmtId="164" fontId="2" fillId="0" borderId="4" xfId="2" applyNumberFormat="1" applyFont="1" applyBorder="1" applyProtection="1"/>
    <xf numFmtId="164" fontId="2" fillId="0" borderId="42" xfId="2" applyNumberFormat="1" applyFont="1" applyBorder="1" applyProtection="1"/>
    <xf numFmtId="0" fontId="5" fillId="0" borderId="3" xfId="0" applyFont="1" applyBorder="1" applyProtection="1"/>
    <xf numFmtId="44" fontId="5" fillId="0" borderId="4" xfId="1" applyFont="1" applyBorder="1" applyProtection="1"/>
    <xf numFmtId="44" fontId="5" fillId="0" borderId="42" xfId="1" applyFont="1" applyBorder="1" applyProtection="1"/>
    <xf numFmtId="0" fontId="2" fillId="0" borderId="7" xfId="0" applyFont="1" applyBorder="1" applyProtection="1"/>
    <xf numFmtId="0" fontId="2" fillId="0" borderId="8" xfId="0" applyFont="1" applyBorder="1" applyProtection="1"/>
    <xf numFmtId="0" fontId="2" fillId="0" borderId="16" xfId="0" applyFont="1" applyBorder="1" applyProtection="1"/>
    <xf numFmtId="0" fontId="3" fillId="0" borderId="30" xfId="0" applyFont="1" applyBorder="1" applyProtection="1"/>
    <xf numFmtId="164" fontId="2" fillId="0" borderId="12" xfId="2" applyNumberFormat="1" applyFont="1" applyBorder="1" applyProtection="1"/>
    <xf numFmtId="0" fontId="4" fillId="0" borderId="41" xfId="0" applyFont="1" applyBorder="1" applyProtection="1"/>
    <xf numFmtId="0" fontId="3" fillId="0" borderId="27" xfId="0" applyFont="1" applyBorder="1" applyProtection="1"/>
    <xf numFmtId="0" fontId="3" fillId="0" borderId="31" xfId="0" applyFont="1" applyBorder="1" applyProtection="1"/>
    <xf numFmtId="44" fontId="3" fillId="0" borderId="7" xfId="1" applyFont="1" applyFill="1" applyBorder="1" applyProtection="1"/>
    <xf numFmtId="0" fontId="4" fillId="0" borderId="16" xfId="0" applyFont="1" applyBorder="1" applyProtection="1"/>
    <xf numFmtId="0" fontId="4" fillId="0" borderId="19" xfId="0" applyFont="1" applyBorder="1" applyProtection="1"/>
    <xf numFmtId="0" fontId="4" fillId="0" borderId="0" xfId="0" applyFont="1" applyProtection="1"/>
    <xf numFmtId="0" fontId="2" fillId="0" borderId="16" xfId="0" applyFont="1" applyFill="1" applyBorder="1" applyProtection="1"/>
    <xf numFmtId="0" fontId="2" fillId="0" borderId="6" xfId="0" applyFont="1" applyBorder="1" applyProtection="1"/>
    <xf numFmtId="44" fontId="2" fillId="2" borderId="4" xfId="1" applyFont="1" applyFill="1" applyBorder="1" applyProtection="1">
      <protection locked="0"/>
    </xf>
    <xf numFmtId="0" fontId="3" fillId="0" borderId="0" xfId="0" applyFont="1" applyFill="1" applyBorder="1" applyProtection="1"/>
    <xf numFmtId="0" fontId="3" fillId="4" borderId="32" xfId="0" applyFont="1" applyFill="1" applyBorder="1" applyProtection="1"/>
    <xf numFmtId="0" fontId="3" fillId="4" borderId="25" xfId="0" applyFont="1" applyFill="1" applyBorder="1" applyProtection="1"/>
    <xf numFmtId="0" fontId="3" fillId="4" borderId="26" xfId="0" applyFont="1" applyFill="1" applyBorder="1" applyProtection="1"/>
    <xf numFmtId="0" fontId="5" fillId="0" borderId="19" xfId="0" applyFont="1" applyBorder="1" applyProtection="1"/>
    <xf numFmtId="0" fontId="3" fillId="4" borderId="38" xfId="0" applyFont="1" applyFill="1" applyBorder="1" applyProtection="1"/>
    <xf numFmtId="0" fontId="3" fillId="4" borderId="40" xfId="0" applyFont="1" applyFill="1" applyBorder="1" applyAlignment="1" applyProtection="1">
      <alignment horizontal="center"/>
    </xf>
    <xf numFmtId="0" fontId="3" fillId="4" borderId="35" xfId="0" applyFont="1" applyFill="1" applyBorder="1" applyAlignment="1" applyProtection="1">
      <alignment horizontal="center"/>
    </xf>
    <xf numFmtId="0" fontId="5" fillId="0" borderId="0" xfId="0" applyFont="1" applyProtection="1"/>
    <xf numFmtId="0" fontId="2" fillId="0" borderId="48" xfId="0" applyFont="1" applyBorder="1" applyProtection="1"/>
    <xf numFmtId="0" fontId="2" fillId="0" borderId="0" xfId="0" applyFont="1" applyBorder="1" applyProtection="1"/>
    <xf numFmtId="0" fontId="3" fillId="4" borderId="36" xfId="0" applyFont="1" applyFill="1" applyBorder="1" applyProtection="1"/>
    <xf numFmtId="0" fontId="3" fillId="4" borderId="39" xfId="0" applyFont="1" applyFill="1" applyBorder="1" applyProtection="1"/>
    <xf numFmtId="0" fontId="3" fillId="4" borderId="14" xfId="0" applyFont="1" applyFill="1" applyBorder="1" applyProtection="1"/>
    <xf numFmtId="0" fontId="3" fillId="0" borderId="10" xfId="0" applyFont="1" applyBorder="1" applyProtection="1"/>
    <xf numFmtId="0" fontId="3" fillId="0" borderId="11" xfId="0" applyFont="1" applyBorder="1" applyProtection="1"/>
    <xf numFmtId="44" fontId="3" fillId="0" borderId="11" xfId="1" applyFont="1" applyFill="1" applyBorder="1" applyProtection="1"/>
    <xf numFmtId="0" fontId="4" fillId="0" borderId="11" xfId="0" applyFont="1" applyBorder="1" applyProtection="1"/>
    <xf numFmtId="0" fontId="4" fillId="0" borderId="0" xfId="0" applyFont="1" applyBorder="1" applyProtection="1"/>
    <xf numFmtId="0" fontId="3" fillId="4" borderId="37" xfId="0" applyFont="1" applyFill="1" applyBorder="1" applyAlignment="1" applyProtection="1">
      <alignment horizontal="center"/>
    </xf>
    <xf numFmtId="166" fontId="4" fillId="4" borderId="39" xfId="0" applyNumberFormat="1" applyFont="1" applyFill="1" applyBorder="1" applyProtection="1"/>
    <xf numFmtId="166" fontId="4" fillId="4" borderId="14" xfId="1" applyNumberFormat="1" applyFont="1" applyFill="1" applyBorder="1" applyProtection="1"/>
    <xf numFmtId="0" fontId="3" fillId="4" borderId="38" xfId="0" applyFont="1" applyFill="1" applyBorder="1" applyAlignment="1" applyProtection="1">
      <alignment horizontal="center"/>
    </xf>
    <xf numFmtId="166" fontId="4" fillId="4" borderId="40" xfId="1" applyNumberFormat="1" applyFont="1" applyFill="1" applyBorder="1" applyProtection="1"/>
    <xf numFmtId="166" fontId="4" fillId="4" borderId="35" xfId="1" applyNumberFormat="1" applyFont="1" applyFill="1" applyBorder="1" applyProtection="1"/>
    <xf numFmtId="0" fontId="2" fillId="0" borderId="0" xfId="0" applyFont="1" applyAlignment="1" applyProtection="1"/>
    <xf numFmtId="166" fontId="3" fillId="4" borderId="39" xfId="0" applyNumberFormat="1" applyFont="1" applyFill="1" applyBorder="1" applyProtection="1"/>
    <xf numFmtId="166" fontId="3" fillId="4" borderId="14" xfId="0" applyNumberFormat="1" applyFont="1" applyFill="1" applyBorder="1" applyProtection="1"/>
    <xf numFmtId="0" fontId="3" fillId="4" borderId="24" xfId="0" applyFont="1" applyFill="1" applyBorder="1" applyProtection="1"/>
    <xf numFmtId="0" fontId="3" fillId="4" borderId="17" xfId="0" applyFont="1" applyFill="1" applyBorder="1" applyProtection="1"/>
    <xf numFmtId="0" fontId="3" fillId="4" borderId="15" xfId="0" applyFont="1" applyFill="1" applyBorder="1" applyProtection="1"/>
    <xf numFmtId="0" fontId="6" fillId="0" borderId="28" xfId="0" applyFont="1" applyBorder="1" applyProtection="1"/>
    <xf numFmtId="0" fontId="7" fillId="0" borderId="29" xfId="0" applyFont="1" applyBorder="1" applyProtection="1"/>
    <xf numFmtId="44" fontId="6" fillId="0" borderId="33" xfId="1" applyFont="1" applyFill="1" applyBorder="1" applyProtection="1"/>
    <xf numFmtId="0" fontId="7" fillId="0" borderId="0" xfId="0" applyFont="1" applyBorder="1" applyProtection="1"/>
    <xf numFmtId="44" fontId="6" fillId="0" borderId="15" xfId="1" applyFont="1" applyFill="1" applyBorder="1" applyProtection="1"/>
    <xf numFmtId="0" fontId="7" fillId="0" borderId="0" xfId="0" applyFont="1" applyProtection="1"/>
    <xf numFmtId="0" fontId="5" fillId="0" borderId="34" xfId="0" applyFont="1" applyBorder="1" applyAlignment="1" applyProtection="1">
      <alignment horizontal="center"/>
    </xf>
    <xf numFmtId="0" fontId="2" fillId="0" borderId="0" xfId="0" applyFont="1" applyBorder="1" applyAlignment="1" applyProtection="1">
      <alignment horizontal="center"/>
    </xf>
    <xf numFmtId="0" fontId="5" fillId="0" borderId="0" xfId="0" applyFont="1" applyBorder="1" applyAlignment="1" applyProtection="1">
      <alignment horizontal="center"/>
    </xf>
    <xf numFmtId="0" fontId="7" fillId="0" borderId="0" xfId="0" applyFont="1" applyBorder="1" applyAlignment="1" applyProtection="1">
      <alignment horizontal="center"/>
    </xf>
    <xf numFmtId="0" fontId="2" fillId="0" borderId="0" xfId="0" applyFont="1" applyAlignment="1" applyProtection="1">
      <alignment horizontal="left" wrapText="1"/>
    </xf>
    <xf numFmtId="0" fontId="2" fillId="0" borderId="0" xfId="0" applyFont="1" applyAlignment="1" applyProtection="1">
      <alignment horizontal="left"/>
    </xf>
    <xf numFmtId="0" fontId="2" fillId="0" borderId="25" xfId="0" applyFont="1" applyBorder="1" applyAlignment="1" applyProtection="1">
      <alignment horizontal="center"/>
    </xf>
    <xf numFmtId="0" fontId="2" fillId="0" borderId="26" xfId="0" applyFont="1" applyBorder="1" applyAlignment="1" applyProtection="1">
      <alignment horizontal="center"/>
    </xf>
    <xf numFmtId="0" fontId="7" fillId="0" borderId="19" xfId="0" applyFont="1" applyBorder="1" applyAlignment="1" applyProtection="1">
      <alignment horizontal="center"/>
    </xf>
    <xf numFmtId="0" fontId="2" fillId="0" borderId="18" xfId="0" applyFont="1" applyBorder="1" applyAlignment="1" applyProtection="1">
      <alignment horizontal="center" vertical="center"/>
    </xf>
    <xf numFmtId="0" fontId="2" fillId="0" borderId="19" xfId="0" applyFont="1" applyBorder="1" applyAlignment="1" applyProtection="1">
      <alignment horizontal="center" vertical="center"/>
    </xf>
    <xf numFmtId="0" fontId="2" fillId="0" borderId="20" xfId="0" applyFont="1" applyBorder="1" applyAlignment="1" applyProtection="1">
      <alignment horizontal="center" vertical="center"/>
    </xf>
    <xf numFmtId="44" fontId="2" fillId="0" borderId="21" xfId="1" applyFont="1" applyBorder="1" applyAlignment="1" applyProtection="1">
      <alignment horizontal="center" vertical="center"/>
    </xf>
    <xf numFmtId="44" fontId="2" fillId="0" borderId="22" xfId="1" applyFont="1" applyBorder="1" applyAlignment="1" applyProtection="1">
      <alignment horizontal="center" vertical="center"/>
    </xf>
    <xf numFmtId="44" fontId="2" fillId="0" borderId="23" xfId="1" applyFont="1" applyBorder="1" applyAlignment="1" applyProtection="1">
      <alignment horizontal="center" vertical="center"/>
    </xf>
    <xf numFmtId="0" fontId="2" fillId="0" borderId="32" xfId="0" applyFont="1" applyBorder="1" applyAlignment="1" applyProtection="1">
      <alignment horizontal="left" vertical="top"/>
    </xf>
    <xf numFmtId="0" fontId="2" fillId="0" borderId="25" xfId="0" applyFont="1" applyBorder="1" applyAlignment="1" applyProtection="1">
      <alignment horizontal="left" vertical="top"/>
    </xf>
    <xf numFmtId="0" fontId="2" fillId="0" borderId="19" xfId="0" applyFont="1" applyBorder="1" applyAlignment="1" applyProtection="1">
      <alignment horizontal="left" vertical="top"/>
    </xf>
    <xf numFmtId="0" fontId="2" fillId="0" borderId="0" xfId="0" applyFont="1" applyBorder="1" applyAlignment="1" applyProtection="1">
      <alignment horizontal="left" vertical="top"/>
    </xf>
    <xf numFmtId="0" fontId="4" fillId="0" borderId="25" xfId="0" applyFont="1" applyBorder="1" applyAlignment="1" applyProtection="1">
      <alignment horizontal="center"/>
    </xf>
    <xf numFmtId="0" fontId="4" fillId="0" borderId="0" xfId="0" applyFont="1" applyBorder="1" applyAlignment="1" applyProtection="1">
      <alignment horizontal="center"/>
    </xf>
    <xf numFmtId="0" fontId="2" fillId="0" borderId="24" xfId="0" applyFont="1" applyFill="1" applyBorder="1" applyAlignment="1" applyProtection="1">
      <alignment horizontal="center"/>
    </xf>
    <xf numFmtId="0" fontId="2" fillId="0" borderId="17" xfId="0" applyFont="1" applyFill="1" applyBorder="1" applyAlignment="1" applyProtection="1">
      <alignment horizontal="center"/>
    </xf>
    <xf numFmtId="0" fontId="4" fillId="0" borderId="26" xfId="0" applyFont="1" applyBorder="1" applyAlignment="1" applyProtection="1">
      <alignment horizontal="center"/>
    </xf>
    <xf numFmtId="0" fontId="4" fillId="0" borderId="14" xfId="0" applyFont="1" applyBorder="1" applyAlignment="1" applyProtection="1">
      <alignment horizontal="center"/>
    </xf>
    <xf numFmtId="0" fontId="4" fillId="0" borderId="17" xfId="0" applyFont="1" applyBorder="1" applyAlignment="1" applyProtection="1">
      <alignment horizontal="center"/>
    </xf>
    <xf numFmtId="0" fontId="4" fillId="0" borderId="15" xfId="0" applyFont="1" applyBorder="1" applyAlignment="1" applyProtection="1">
      <alignment horizontal="center"/>
    </xf>
    <xf numFmtId="0" fontId="2" fillId="0" borderId="0" xfId="0" applyFont="1" applyAlignment="1" applyProtection="1">
      <alignment horizontal="center"/>
    </xf>
    <xf numFmtId="0" fontId="2" fillId="0" borderId="29" xfId="0" applyFont="1" applyBorder="1" applyAlignment="1" applyProtection="1">
      <alignment horizontal="center"/>
    </xf>
    <xf numFmtId="0" fontId="3" fillId="5" borderId="28" xfId="0" applyFont="1" applyFill="1" applyBorder="1" applyAlignment="1" applyProtection="1">
      <alignment horizontal="right"/>
    </xf>
    <xf numFmtId="0" fontId="3" fillId="5" borderId="29" xfId="0" applyFont="1" applyFill="1" applyBorder="1" applyAlignment="1" applyProtection="1">
      <alignment horizontal="right"/>
    </xf>
    <xf numFmtId="0" fontId="3" fillId="0" borderId="0" xfId="0" applyFont="1" applyAlignment="1" applyProtection="1">
      <alignment horizontal="left"/>
    </xf>
    <xf numFmtId="0" fontId="2" fillId="0" borderId="19" xfId="0" applyFont="1" applyBorder="1" applyAlignment="1" applyProtection="1">
      <alignment horizontal="left" vertical="top" wrapText="1"/>
    </xf>
    <xf numFmtId="0" fontId="2" fillId="0" borderId="0" xfId="0" applyFont="1" applyBorder="1" applyAlignment="1" applyProtection="1">
      <alignment horizontal="left" vertical="top" wrapText="1"/>
    </xf>
    <xf numFmtId="0" fontId="2" fillId="0" borderId="14" xfId="0" applyFont="1" applyBorder="1" applyAlignment="1" applyProtection="1">
      <alignment horizontal="left" vertical="top" wrapText="1"/>
    </xf>
    <xf numFmtId="0" fontId="2" fillId="0" borderId="24" xfId="0" applyFont="1" applyBorder="1" applyAlignment="1" applyProtection="1">
      <alignment horizontal="left" vertical="top" wrapText="1"/>
    </xf>
    <xf numFmtId="0" fontId="2" fillId="0" borderId="17" xfId="0" applyFont="1" applyBorder="1" applyAlignment="1" applyProtection="1">
      <alignment horizontal="left" vertical="top" wrapText="1"/>
    </xf>
    <xf numFmtId="0" fontId="2" fillId="0" borderId="15" xfId="0" applyFont="1" applyBorder="1" applyAlignment="1" applyProtection="1">
      <alignment horizontal="left" vertical="top" wrapText="1"/>
    </xf>
    <xf numFmtId="44" fontId="2" fillId="0" borderId="45" xfId="1" applyFont="1" applyBorder="1" applyAlignment="1" applyProtection="1">
      <alignment horizontal="center" vertical="center"/>
    </xf>
    <xf numFmtId="44" fontId="2" fillId="0" borderId="46" xfId="1" applyFont="1" applyBorder="1" applyAlignment="1" applyProtection="1">
      <alignment horizontal="center" vertical="center"/>
    </xf>
    <xf numFmtId="44" fontId="2" fillId="0" borderId="47" xfId="1" applyFont="1" applyBorder="1" applyAlignment="1" applyProtection="1">
      <alignment horizontal="center" vertical="center"/>
    </xf>
    <xf numFmtId="0" fontId="3" fillId="0" borderId="12" xfId="0" applyFont="1" applyBorder="1" applyAlignment="1" applyProtection="1">
      <alignment horizontal="center" vertical="center"/>
    </xf>
    <xf numFmtId="0" fontId="3" fillId="0" borderId="13" xfId="0" applyFont="1" applyBorder="1" applyAlignment="1" applyProtection="1">
      <alignment horizontal="center" vertical="center"/>
    </xf>
    <xf numFmtId="0" fontId="3" fillId="0" borderId="12" xfId="0" applyFont="1" applyBorder="1" applyAlignment="1" applyProtection="1">
      <alignment horizontal="center" wrapText="1"/>
    </xf>
    <xf numFmtId="0" fontId="3" fillId="0" borderId="41" xfId="0" applyFont="1" applyBorder="1" applyAlignment="1" applyProtection="1">
      <alignment horizontal="center" wrapText="1"/>
    </xf>
    <xf numFmtId="0" fontId="3" fillId="0" borderId="12" xfId="0" applyFont="1" applyBorder="1" applyAlignment="1" applyProtection="1">
      <alignment horizontal="center"/>
    </xf>
    <xf numFmtId="0" fontId="3" fillId="0" borderId="13" xfId="0" applyFont="1" applyBorder="1" applyAlignment="1" applyProtection="1">
      <alignment horizontal="center"/>
    </xf>
  </cellXfs>
  <cellStyles count="3">
    <cellStyle name="Komma" xfId="2" builtinId="3"/>
    <cellStyle name="Standard" xfId="0" builtinId="0"/>
    <cellStyle name="Währung" xfId="1" builtinId="4"/>
  </cellStyles>
  <dxfs count="10">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mruColors>
      <color rgb="FF9CE0B6"/>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5</xdr:col>
      <xdr:colOff>11206</xdr:colOff>
      <xdr:row>6</xdr:row>
      <xdr:rowOff>12886</xdr:rowOff>
    </xdr:from>
    <xdr:to>
      <xdr:col>18</xdr:col>
      <xdr:colOff>480850</xdr:colOff>
      <xdr:row>29</xdr:row>
      <xdr:rowOff>203385</xdr:rowOff>
    </xdr:to>
    <xdr:pic>
      <xdr:nvPicPr>
        <xdr:cNvPr id="3" name="Grafik 2">
          <a:extLst>
            <a:ext uri="{FF2B5EF4-FFF2-40B4-BE49-F238E27FC236}">
              <a16:creationId xmlns:a16="http://schemas.microsoft.com/office/drawing/2014/main" id="{9156B89B-8BBC-44D3-A997-4AAA2C9302FC}"/>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8757"/>
        <a:stretch/>
      </xdr:blipFill>
      <xdr:spPr>
        <a:xfrm>
          <a:off x="9513794" y="1738592"/>
          <a:ext cx="11507438" cy="5748617"/>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8EBEE1-25DB-4444-A93F-329F3FAFA0F0}">
  <dimension ref="A1:N55"/>
  <sheetViews>
    <sheetView tabSelected="1" zoomScale="85" zoomScaleNormal="85" workbookViewId="0">
      <selection activeCell="E4" sqref="E4"/>
    </sheetView>
  </sheetViews>
  <sheetFormatPr baseColWidth="10" defaultColWidth="11.5703125" defaultRowHeight="17.25" x14ac:dyDescent="0.3"/>
  <cols>
    <col min="1" max="1" width="31.28515625" style="2" customWidth="1"/>
    <col min="2" max="2" width="19.42578125" style="2" customWidth="1"/>
    <col min="3" max="3" width="38.28515625" style="2" customWidth="1"/>
    <col min="4" max="4" width="31.140625" style="2" customWidth="1"/>
    <col min="5" max="5" width="22.42578125" style="2" customWidth="1"/>
    <col min="6" max="6" width="15" style="2" bestFit="1" customWidth="1"/>
    <col min="7" max="7" width="16.7109375" style="2" customWidth="1"/>
    <col min="8" max="8" width="18" style="2" bestFit="1" customWidth="1"/>
    <col min="9" max="16384" width="11.5703125" style="2"/>
  </cols>
  <sheetData>
    <row r="1" spans="1:14" x14ac:dyDescent="0.3">
      <c r="A1" s="94" t="s">
        <v>2</v>
      </c>
      <c r="B1" s="95"/>
      <c r="C1" s="95"/>
      <c r="D1" s="95"/>
      <c r="E1" s="1"/>
    </row>
    <row r="2" spans="1:14" ht="1.1499999999999999" customHeight="1" x14ac:dyDescent="0.3">
      <c r="A2" s="96"/>
      <c r="B2" s="97"/>
      <c r="C2" s="97"/>
      <c r="D2" s="97"/>
      <c r="E2" s="1"/>
    </row>
    <row r="3" spans="1:14" ht="15.75" customHeight="1" x14ac:dyDescent="0.3">
      <c r="A3" s="111" t="s">
        <v>3</v>
      </c>
      <c r="B3" s="112"/>
      <c r="C3" s="112"/>
      <c r="D3" s="113"/>
      <c r="E3" s="1"/>
    </row>
    <row r="4" spans="1:14" x14ac:dyDescent="0.3">
      <c r="A4" s="111"/>
      <c r="B4" s="112"/>
      <c r="C4" s="112"/>
      <c r="D4" s="113"/>
      <c r="E4" s="1"/>
    </row>
    <row r="5" spans="1:14" ht="66" customHeight="1" thickBot="1" x14ac:dyDescent="0.4">
      <c r="A5" s="114"/>
      <c r="B5" s="115"/>
      <c r="C5" s="115"/>
      <c r="D5" s="116"/>
      <c r="E5" s="1"/>
      <c r="F5" s="110" t="s">
        <v>43</v>
      </c>
      <c r="G5" s="110"/>
      <c r="H5" s="110"/>
      <c r="I5" s="110"/>
      <c r="J5" s="110"/>
      <c r="K5" s="110"/>
      <c r="L5" s="110"/>
      <c r="M5" s="110"/>
      <c r="N5" s="110"/>
    </row>
    <row r="6" spans="1:14" ht="18" thickBot="1" x14ac:dyDescent="0.35">
      <c r="A6" s="107"/>
      <c r="B6" s="107"/>
      <c r="C6" s="107"/>
      <c r="D6" s="107"/>
      <c r="E6" s="1"/>
    </row>
    <row r="7" spans="1:14" ht="20.25" x14ac:dyDescent="0.35">
      <c r="A7" s="3" t="s">
        <v>4</v>
      </c>
      <c r="B7" s="4"/>
      <c r="C7" s="98"/>
      <c r="D7" s="98"/>
      <c r="E7" s="1"/>
    </row>
    <row r="8" spans="1:14" x14ac:dyDescent="0.3">
      <c r="A8" s="5" t="s">
        <v>5</v>
      </c>
      <c r="B8" s="6">
        <v>5</v>
      </c>
      <c r="C8" s="99"/>
      <c r="D8" s="99"/>
      <c r="E8" s="1"/>
    </row>
    <row r="9" spans="1:14" x14ac:dyDescent="0.3">
      <c r="A9" s="5" t="s">
        <v>6</v>
      </c>
      <c r="B9" s="6">
        <v>3</v>
      </c>
      <c r="C9" s="99"/>
      <c r="D9" s="99"/>
      <c r="E9" s="1"/>
    </row>
    <row r="10" spans="1:14" x14ac:dyDescent="0.3">
      <c r="A10" s="7" t="s">
        <v>7</v>
      </c>
      <c r="B10" s="8">
        <v>22.5</v>
      </c>
      <c r="C10" s="99"/>
      <c r="D10" s="99"/>
      <c r="E10" s="1"/>
    </row>
    <row r="11" spans="1:14" ht="18" thickBot="1" x14ac:dyDescent="0.35">
      <c r="A11" s="100"/>
      <c r="B11" s="101"/>
      <c r="C11" s="9" t="s">
        <v>8</v>
      </c>
      <c r="D11" s="10">
        <v>10</v>
      </c>
      <c r="E11" s="1"/>
    </row>
    <row r="12" spans="1:14" ht="37.5" customHeight="1" x14ac:dyDescent="0.35">
      <c r="A12" s="120" t="s">
        <v>9</v>
      </c>
      <c r="B12" s="121"/>
      <c r="C12" s="122" t="str">
        <f>+CONCATENATE("Time required for conventional photometer (",D11," min. per measurement)")</f>
        <v>Time required for conventional photometer (10 min. per measurement)</v>
      </c>
      <c r="D12" s="123"/>
      <c r="E12" s="1"/>
    </row>
    <row r="13" spans="1:14" x14ac:dyDescent="0.3">
      <c r="A13" s="11" t="s">
        <v>10</v>
      </c>
      <c r="B13" s="12">
        <f>+B9*B8</f>
        <v>15</v>
      </c>
      <c r="C13" s="5" t="str">
        <f>+A13</f>
        <v>Measurement daily:</v>
      </c>
      <c r="D13" s="13">
        <f>+B8*B9</f>
        <v>15</v>
      </c>
      <c r="E13" s="1"/>
    </row>
    <row r="14" spans="1:14" x14ac:dyDescent="0.3">
      <c r="A14" s="5" t="s">
        <v>11</v>
      </c>
      <c r="B14" s="14">
        <f>+B8*B9</f>
        <v>15</v>
      </c>
      <c r="C14" s="5" t="str">
        <f>+A14</f>
        <v>Time required daily in minutes:</v>
      </c>
      <c r="D14" s="15">
        <f>+B8*D11*B9</f>
        <v>150</v>
      </c>
      <c r="E14" s="1"/>
    </row>
    <row r="15" spans="1:14" x14ac:dyDescent="0.3">
      <c r="A15" s="5" t="s">
        <v>12</v>
      </c>
      <c r="B15" s="14">
        <f>+B14/60</f>
        <v>0.25</v>
      </c>
      <c r="C15" s="5" t="str">
        <f t="shared" ref="C15:C16" si="0">+A15</f>
        <v>Time required daily in hours:</v>
      </c>
      <c r="D15" s="16">
        <f>+D14/60</f>
        <v>2.5</v>
      </c>
      <c r="E15" s="1"/>
    </row>
    <row r="16" spans="1:14" x14ac:dyDescent="0.3">
      <c r="A16" s="5" t="s">
        <v>13</v>
      </c>
      <c r="B16" s="17">
        <f>+B15/8</f>
        <v>3.125E-2</v>
      </c>
      <c r="C16" s="5" t="str">
        <f t="shared" si="0"/>
        <v>Persons necessary (8h Full-time):</v>
      </c>
      <c r="D16" s="18">
        <f>+D15/8</f>
        <v>0.3125</v>
      </c>
      <c r="E16" s="1"/>
    </row>
    <row r="17" spans="1:5" x14ac:dyDescent="0.3">
      <c r="A17" s="88" t="s">
        <v>14</v>
      </c>
      <c r="B17" s="91">
        <f>+B14*$B10/60</f>
        <v>5.625</v>
      </c>
      <c r="C17" s="88" t="str">
        <f>+A17</f>
        <v>Personnel costs daily</v>
      </c>
      <c r="D17" s="117">
        <f>+D14*$B10/60</f>
        <v>56.25</v>
      </c>
      <c r="E17" s="1"/>
    </row>
    <row r="18" spans="1:5" x14ac:dyDescent="0.3">
      <c r="A18" s="89"/>
      <c r="B18" s="92"/>
      <c r="C18" s="89"/>
      <c r="D18" s="118"/>
      <c r="E18" s="1"/>
    </row>
    <row r="19" spans="1:5" x14ac:dyDescent="0.3">
      <c r="A19" s="90"/>
      <c r="B19" s="93"/>
      <c r="C19" s="90"/>
      <c r="D19" s="119"/>
      <c r="E19" s="1"/>
    </row>
    <row r="20" spans="1:5" x14ac:dyDescent="0.3">
      <c r="A20" s="19"/>
      <c r="B20" s="20"/>
      <c r="C20" s="19"/>
      <c r="D20" s="21"/>
      <c r="E20" s="1"/>
    </row>
    <row r="21" spans="1:5" x14ac:dyDescent="0.3">
      <c r="A21" s="19" t="s">
        <v>15</v>
      </c>
      <c r="B21" s="22">
        <f>+B15*365</f>
        <v>91.25</v>
      </c>
      <c r="C21" s="19" t="s">
        <v>15</v>
      </c>
      <c r="D21" s="23">
        <f>+D15*365</f>
        <v>912.5</v>
      </c>
      <c r="E21" s="1"/>
    </row>
    <row r="22" spans="1:5" x14ac:dyDescent="0.3">
      <c r="A22" s="24" t="s">
        <v>16</v>
      </c>
      <c r="B22" s="25">
        <f>+B17*365</f>
        <v>2053.125</v>
      </c>
      <c r="C22" s="24" t="str">
        <f>+A22</f>
        <v>Personnel costs per year</v>
      </c>
      <c r="D22" s="26">
        <f>+D17*365</f>
        <v>20531.25</v>
      </c>
      <c r="E22" s="1"/>
    </row>
    <row r="23" spans="1:5" ht="18" thickBot="1" x14ac:dyDescent="0.35">
      <c r="A23" s="27"/>
      <c r="B23" s="28"/>
      <c r="C23" s="27"/>
      <c r="D23" s="29"/>
      <c r="E23" s="1"/>
    </row>
    <row r="24" spans="1:5" ht="20.25" x14ac:dyDescent="0.35">
      <c r="A24" s="3" t="s">
        <v>17</v>
      </c>
      <c r="B24" s="30" t="s">
        <v>18</v>
      </c>
      <c r="C24" s="31">
        <f>+D21-B21</f>
        <v>821.25</v>
      </c>
      <c r="D24" s="32"/>
      <c r="E24" s="1"/>
    </row>
    <row r="25" spans="1:5" ht="21" thickBot="1" x14ac:dyDescent="0.4">
      <c r="A25" s="33"/>
      <c r="B25" s="34" t="s">
        <v>19</v>
      </c>
      <c r="C25" s="35">
        <f>+B22-D22</f>
        <v>-18478.125</v>
      </c>
      <c r="D25" s="36"/>
      <c r="E25" s="1"/>
    </row>
    <row r="26" spans="1:5" x14ac:dyDescent="0.3">
      <c r="A26" s="85"/>
      <c r="B26" s="85"/>
      <c r="C26" s="85"/>
      <c r="D26" s="85"/>
      <c r="E26" s="1"/>
    </row>
    <row r="27" spans="1:5" ht="18" thickBot="1" x14ac:dyDescent="0.35">
      <c r="A27" s="106"/>
      <c r="B27" s="106"/>
      <c r="C27" s="106"/>
      <c r="D27" s="106"/>
      <c r="E27" s="1"/>
    </row>
    <row r="28" spans="1:5" s="38" customFormat="1" ht="20.25" x14ac:dyDescent="0.35">
      <c r="A28" s="3" t="s">
        <v>20</v>
      </c>
      <c r="B28" s="4"/>
      <c r="C28" s="98"/>
      <c r="D28" s="102"/>
      <c r="E28" s="37"/>
    </row>
    <row r="29" spans="1:5" x14ac:dyDescent="0.3">
      <c r="A29" s="5" t="s">
        <v>22</v>
      </c>
      <c r="B29" s="6">
        <f>+B8</f>
        <v>5</v>
      </c>
      <c r="C29" s="99"/>
      <c r="D29" s="103"/>
      <c r="E29" s="1"/>
    </row>
    <row r="30" spans="1:5" x14ac:dyDescent="0.3">
      <c r="A30" s="5" t="s">
        <v>21</v>
      </c>
      <c r="B30" s="6">
        <f>+B9</f>
        <v>3</v>
      </c>
      <c r="C30" s="99"/>
      <c r="D30" s="103"/>
      <c r="E30" s="1"/>
    </row>
    <row r="31" spans="1:5" ht="18" thickBot="1" x14ac:dyDescent="0.35">
      <c r="A31" s="27"/>
      <c r="B31" s="39"/>
      <c r="C31" s="104"/>
      <c r="D31" s="105"/>
      <c r="E31" s="1"/>
    </row>
    <row r="32" spans="1:5" ht="20.25" x14ac:dyDescent="0.35">
      <c r="A32" s="124" t="s">
        <v>0</v>
      </c>
      <c r="B32" s="125"/>
      <c r="C32" s="124" t="s">
        <v>23</v>
      </c>
      <c r="D32" s="125"/>
      <c r="E32" s="1"/>
    </row>
    <row r="33" spans="1:8" x14ac:dyDescent="0.3">
      <c r="A33" s="11" t="s">
        <v>24</v>
      </c>
      <c r="B33" s="12">
        <f>+B30*B29</f>
        <v>15</v>
      </c>
      <c r="C33" s="11" t="s">
        <v>24</v>
      </c>
      <c r="D33" s="12">
        <f>+B29*B30</f>
        <v>15</v>
      </c>
      <c r="E33" s="1"/>
    </row>
    <row r="34" spans="1:8" x14ac:dyDescent="0.3">
      <c r="A34" s="5" t="s">
        <v>25</v>
      </c>
      <c r="B34" s="14">
        <f>+B29*B30</f>
        <v>15</v>
      </c>
      <c r="C34" s="5" t="s">
        <v>26</v>
      </c>
      <c r="D34" s="14">
        <f>+B29*3*B30</f>
        <v>45</v>
      </c>
      <c r="E34" s="1"/>
    </row>
    <row r="35" spans="1:8" ht="6.6" customHeight="1" x14ac:dyDescent="0.3">
      <c r="A35" s="19"/>
      <c r="B35" s="40"/>
      <c r="C35" s="19"/>
      <c r="D35" s="40"/>
      <c r="E35" s="1"/>
    </row>
    <row r="36" spans="1:8" x14ac:dyDescent="0.3">
      <c r="A36" s="88" t="s">
        <v>27</v>
      </c>
      <c r="B36" s="91">
        <v>1.19</v>
      </c>
      <c r="C36" s="19" t="s">
        <v>28</v>
      </c>
      <c r="D36" s="41">
        <v>0.08</v>
      </c>
      <c r="E36" s="1"/>
    </row>
    <row r="37" spans="1:8" ht="20.25" x14ac:dyDescent="0.35">
      <c r="A37" s="89"/>
      <c r="B37" s="92"/>
      <c r="C37" s="19" t="s">
        <v>29</v>
      </c>
      <c r="D37" s="41">
        <v>0.08</v>
      </c>
      <c r="E37" s="1"/>
      <c r="F37" s="42" t="s">
        <v>37</v>
      </c>
      <c r="G37" s="42"/>
    </row>
    <row r="38" spans="1:8" ht="21" thickBot="1" x14ac:dyDescent="0.4">
      <c r="A38" s="90"/>
      <c r="B38" s="93"/>
      <c r="C38" s="19" t="s">
        <v>30</v>
      </c>
      <c r="D38" s="41">
        <v>0.08</v>
      </c>
      <c r="E38" s="1"/>
      <c r="H38" s="42"/>
    </row>
    <row r="39" spans="1:8" ht="9" customHeight="1" x14ac:dyDescent="0.35">
      <c r="A39" s="19"/>
      <c r="B39" s="20"/>
      <c r="C39" s="19"/>
      <c r="D39" s="20"/>
      <c r="E39" s="1"/>
      <c r="F39" s="43"/>
      <c r="G39" s="44"/>
      <c r="H39" s="45"/>
    </row>
    <row r="40" spans="1:8" s="50" customFormat="1" ht="20.25" x14ac:dyDescent="0.35">
      <c r="A40" s="24" t="s">
        <v>31</v>
      </c>
      <c r="B40" s="25">
        <f>+B36*B34</f>
        <v>17.849999999999998</v>
      </c>
      <c r="C40" s="24" t="str">
        <f>+A40</f>
        <v>Material costs per day</v>
      </c>
      <c r="D40" s="25">
        <f>+D34/3*D36+D34/3*D37+D34/3*D38</f>
        <v>3.5999999999999996</v>
      </c>
      <c r="E40" s="46"/>
      <c r="F40" s="47"/>
      <c r="G40" s="48" t="s">
        <v>38</v>
      </c>
      <c r="H40" s="49" t="s">
        <v>39</v>
      </c>
    </row>
    <row r="41" spans="1:8" ht="10.15" customHeight="1" thickBot="1" x14ac:dyDescent="0.4">
      <c r="A41" s="27"/>
      <c r="B41" s="28"/>
      <c r="C41" s="27"/>
      <c r="D41" s="51"/>
      <c r="E41" s="52"/>
      <c r="F41" s="53"/>
      <c r="G41" s="54"/>
      <c r="H41" s="55"/>
    </row>
    <row r="42" spans="1:8" s="38" customFormat="1" ht="21" thickBot="1" x14ac:dyDescent="0.4">
      <c r="A42" s="56" t="s">
        <v>32</v>
      </c>
      <c r="B42" s="57"/>
      <c r="C42" s="58">
        <f>+B40-D40</f>
        <v>14.249999999999998</v>
      </c>
      <c r="D42" s="59"/>
      <c r="E42" s="60"/>
      <c r="F42" s="61" t="s">
        <v>1</v>
      </c>
      <c r="G42" s="62">
        <f>D40*365</f>
        <v>1313.9999999999998</v>
      </c>
      <c r="H42" s="63">
        <f>B40*365</f>
        <v>6515.2499999999991</v>
      </c>
    </row>
    <row r="43" spans="1:8" s="38" customFormat="1" ht="21" thickBot="1" x14ac:dyDescent="0.4">
      <c r="A43" s="56" t="s">
        <v>33</v>
      </c>
      <c r="B43" s="57"/>
      <c r="C43" s="58">
        <f>+C42*365</f>
        <v>5201.2499999999991</v>
      </c>
      <c r="D43" s="59"/>
      <c r="E43" s="60"/>
      <c r="F43" s="64" t="s">
        <v>40</v>
      </c>
      <c r="G43" s="65">
        <f>D22</f>
        <v>20531.25</v>
      </c>
      <c r="H43" s="66">
        <f>B22</f>
        <v>2053.125</v>
      </c>
    </row>
    <row r="44" spans="1:8" ht="20.25" x14ac:dyDescent="0.35">
      <c r="A44" s="67"/>
      <c r="B44" s="67"/>
      <c r="C44" s="67"/>
      <c r="D44" s="67"/>
      <c r="E44" s="52"/>
      <c r="F44" s="61" t="s">
        <v>41</v>
      </c>
      <c r="G44" s="68">
        <f>SUM(G42:G43)</f>
        <v>21845.25</v>
      </c>
      <c r="H44" s="69">
        <f>SUM(H42:H43)</f>
        <v>8568.375</v>
      </c>
    </row>
    <row r="45" spans="1:8" ht="9" customHeight="1" thickBot="1" x14ac:dyDescent="0.4">
      <c r="A45" s="67"/>
      <c r="B45" s="67"/>
      <c r="C45" s="67"/>
      <c r="D45" s="67"/>
      <c r="E45" s="52"/>
      <c r="F45" s="70"/>
      <c r="G45" s="71"/>
      <c r="H45" s="72"/>
    </row>
    <row r="46" spans="1:8" s="78" customFormat="1" ht="22.5" thickBot="1" x14ac:dyDescent="0.4">
      <c r="A46" s="73" t="s">
        <v>34</v>
      </c>
      <c r="B46" s="74"/>
      <c r="C46" s="75">
        <f>+C43+C25</f>
        <v>-13276.875</v>
      </c>
      <c r="D46" s="87"/>
      <c r="E46" s="76"/>
      <c r="F46" s="108" t="s">
        <v>42</v>
      </c>
      <c r="G46" s="109"/>
      <c r="H46" s="77">
        <f>(G44-H44)*-1</f>
        <v>-13276.875</v>
      </c>
    </row>
    <row r="47" spans="1:8" ht="18" thickBot="1" x14ac:dyDescent="0.35">
      <c r="A47" s="85"/>
      <c r="B47" s="86"/>
      <c r="C47" s="79" t="str">
        <f>+IF(C46&lt;0,"saved with the LILIAN","Additional costs with the LILIAN")</f>
        <v>saved with the LILIAN</v>
      </c>
      <c r="D47" s="87"/>
      <c r="E47" s="52"/>
    </row>
    <row r="48" spans="1:8" ht="21.75" x14ac:dyDescent="0.35">
      <c r="A48" s="80"/>
      <c r="B48" s="80"/>
      <c r="C48" s="81"/>
      <c r="D48" s="82"/>
      <c r="E48" s="52"/>
    </row>
    <row r="49" spans="1:5" x14ac:dyDescent="0.3">
      <c r="A49" s="83" t="s">
        <v>35</v>
      </c>
      <c r="B49" s="83"/>
      <c r="C49" s="83"/>
      <c r="D49" s="83"/>
      <c r="E49" s="52"/>
    </row>
    <row r="50" spans="1:5" ht="21" customHeight="1" x14ac:dyDescent="0.3">
      <c r="A50" s="83"/>
      <c r="B50" s="83"/>
      <c r="C50" s="83"/>
      <c r="D50" s="83"/>
      <c r="E50" s="52"/>
    </row>
    <row r="51" spans="1:5" x14ac:dyDescent="0.3">
      <c r="A51" s="83" t="s">
        <v>36</v>
      </c>
      <c r="B51" s="84"/>
      <c r="C51" s="84"/>
      <c r="D51" s="84"/>
      <c r="E51" s="52"/>
    </row>
    <row r="52" spans="1:5" x14ac:dyDescent="0.3">
      <c r="A52" s="84"/>
      <c r="B52" s="84"/>
      <c r="C52" s="84"/>
      <c r="D52" s="84"/>
      <c r="E52" s="52"/>
    </row>
    <row r="53" spans="1:5" x14ac:dyDescent="0.3">
      <c r="A53" s="84"/>
      <c r="B53" s="84"/>
      <c r="C53" s="84"/>
      <c r="D53" s="84"/>
      <c r="E53" s="52"/>
    </row>
    <row r="54" spans="1:5" x14ac:dyDescent="0.3">
      <c r="A54" s="84"/>
      <c r="B54" s="84"/>
      <c r="C54" s="84"/>
      <c r="D54" s="84"/>
      <c r="E54" s="52"/>
    </row>
    <row r="55" spans="1:5" ht="35.25" customHeight="1" x14ac:dyDescent="0.3">
      <c r="A55" s="84"/>
      <c r="B55" s="84"/>
      <c r="C55" s="84"/>
      <c r="D55" s="84"/>
      <c r="E55" s="52"/>
    </row>
  </sheetData>
  <sheetProtection selectLockedCells="1"/>
  <protectedRanges>
    <protectedRange algorithmName="SHA-512" hashValue="bosOZ2YONJe+dBsjeNyBoWiC9SH1/mNlif87F8K3bnyrLqFmhxkmorh+AS3A+A6b+iMmmjN9K0uCi+ChcxGOjg==" saltValue="bIE98hKj7drytJfFg56leQ==" spinCount="100000" sqref="A36:B37 C36:C38 C11:D12 A29:A33 C33 E5:XFD7 F43:G1048576 C20:C23 D20:D24 H36:XFD1048576 F36:G37 C13 C25:D32 A14:D18 C8:D10 A8:A13 A20:B28 E8:XFD33 A51 G40:G42 A53:A1048576 A39:A49 B39:D1048576 E36:E1048576 F39:G39 A5:D7 A34:XFD35" name="Bereich1"/>
  </protectedRanges>
  <mergeCells count="23">
    <mergeCell ref="F46:G46"/>
    <mergeCell ref="F5:N5"/>
    <mergeCell ref="A3:D5"/>
    <mergeCell ref="C17:C19"/>
    <mergeCell ref="D17:D19"/>
    <mergeCell ref="A12:B12"/>
    <mergeCell ref="C12:D12"/>
    <mergeCell ref="A17:A19"/>
    <mergeCell ref="C32:D32"/>
    <mergeCell ref="A32:B32"/>
    <mergeCell ref="A1:D2"/>
    <mergeCell ref="C7:D10"/>
    <mergeCell ref="A11:B11"/>
    <mergeCell ref="C28:D31"/>
    <mergeCell ref="A26:D27"/>
    <mergeCell ref="B17:B19"/>
    <mergeCell ref="A6:D6"/>
    <mergeCell ref="A51:D55"/>
    <mergeCell ref="A49:D50"/>
    <mergeCell ref="A47:B47"/>
    <mergeCell ref="D46:D47"/>
    <mergeCell ref="A36:A38"/>
    <mergeCell ref="B36:B38"/>
  </mergeCells>
  <conditionalFormatting sqref="C42">
    <cfRule type="cellIs" dxfId="9" priority="27" operator="lessThan">
      <formula>0</formula>
    </cfRule>
    <cfRule type="cellIs" dxfId="8" priority="28" operator="greaterThan">
      <formula>0</formula>
    </cfRule>
  </conditionalFormatting>
  <conditionalFormatting sqref="C25">
    <cfRule type="cellIs" dxfId="7" priority="25" operator="lessThan">
      <formula>0</formula>
    </cfRule>
    <cfRule type="cellIs" dxfId="6" priority="26" operator="greaterThan">
      <formula>0</formula>
    </cfRule>
  </conditionalFormatting>
  <conditionalFormatting sqref="C43">
    <cfRule type="cellIs" dxfId="5" priority="13" operator="lessThan">
      <formula>0</formula>
    </cfRule>
    <cfRule type="cellIs" dxfId="4" priority="14" operator="greaterThan">
      <formula>0</formula>
    </cfRule>
  </conditionalFormatting>
  <conditionalFormatting sqref="C46">
    <cfRule type="cellIs" dxfId="3" priority="11" operator="lessThan">
      <formula>0</formula>
    </cfRule>
    <cfRule type="cellIs" dxfId="2" priority="12" operator="greaterThan">
      <formula>0</formula>
    </cfRule>
  </conditionalFormatting>
  <conditionalFormatting sqref="H46">
    <cfRule type="cellIs" dxfId="1" priority="1" operator="lessThan">
      <formula>0</formula>
    </cfRule>
    <cfRule type="cellIs" dxfId="0" priority="2" operator="greaterThan">
      <formula>0</formula>
    </cfRule>
  </conditionalFormatting>
  <pageMargins left="0.25" right="0.25" top="0.75" bottom="0.75" header="0.3" footer="0.3"/>
  <pageSetup paperSize="9" orientation="landscape" horizontalDpi="0" verticalDpi="0" r:id="rId1"/>
  <colBreaks count="1" manualBreakCount="1">
    <brk id="4" max="53" man="1"/>
  </col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Tabelle1</vt:lpstr>
      <vt:lpstr>Tabelle1!Druckbereich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SKnoll</dc:creator>
  <cp:lastModifiedBy>Neuer_Mitarbeiter</cp:lastModifiedBy>
  <cp:lastPrinted>2023-09-14T13:03:54Z</cp:lastPrinted>
  <dcterms:created xsi:type="dcterms:W3CDTF">2022-01-26T14:51:16Z</dcterms:created>
  <dcterms:modified xsi:type="dcterms:W3CDTF">2023-09-14T13:36:58Z</dcterms:modified>
</cp:coreProperties>
</file>