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192.168.178.31\Marketing und Vertrieb\Marketing\Vertriebsstrategie\Kostenkalkulation Photometer alt vs LILIAN\"/>
    </mc:Choice>
  </mc:AlternateContent>
  <xr:revisionPtr revIDLastSave="0" documentId="13_ncr:1_{DBA93D69-B987-4AF3-9608-C41C54750104}" xr6:coauthVersionLast="36" xr6:coauthVersionMax="36" xr10:uidLastSave="{00000000-0000-0000-0000-000000000000}"/>
  <bookViews>
    <workbookView xWindow="0" yWindow="0" windowWidth="23040" windowHeight="9300" xr2:uid="{1E477080-2236-43E6-B8B9-3B08A9B8DE3A}"/>
  </bookViews>
  <sheets>
    <sheet name="Tabelle1" sheetId="1" r:id="rId1"/>
  </sheets>
  <definedNames>
    <definedName name="_xlnm.Print_Area" localSheetId="0">Tabelle1!$A$1:$T$55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 i="1" l="1"/>
  <c r="D14" i="1"/>
  <c r="D17" i="1" s="1"/>
  <c r="C17" i="1" l="1"/>
  <c r="D22" i="1"/>
  <c r="G43" i="1" s="1"/>
  <c r="C12" i="1"/>
  <c r="C15" i="1"/>
  <c r="C16" i="1"/>
  <c r="C13" i="1"/>
  <c r="D13" i="1"/>
  <c r="B13" i="1"/>
  <c r="C14" i="1"/>
  <c r="B29" i="1"/>
  <c r="C22" i="1"/>
  <c r="B14" i="1"/>
  <c r="B17" i="1" l="1"/>
  <c r="B22" i="1" s="1"/>
  <c r="H43" i="1" s="1"/>
  <c r="B15" i="1"/>
  <c r="D15" i="1"/>
  <c r="B33" i="1"/>
  <c r="D33" i="1"/>
  <c r="D34" i="1"/>
  <c r="D40" i="1" s="1"/>
  <c r="G42" i="1" l="1"/>
  <c r="G44" i="1" s="1"/>
  <c r="C25" i="1"/>
  <c r="B21" i="1"/>
  <c r="B16" i="1"/>
  <c r="D21" i="1"/>
  <c r="D16" i="1"/>
  <c r="C40" i="1"/>
  <c r="B34" i="1"/>
  <c r="B40" i="1" s="1"/>
  <c r="C42" i="1" l="1"/>
  <c r="C43" i="1" s="1"/>
  <c r="C46" i="1" s="1"/>
  <c r="C47" i="1" s="1"/>
  <c r="H42" i="1"/>
  <c r="H44" i="1"/>
  <c r="H46" i="1" s="1"/>
  <c r="C24" i="1"/>
</calcChain>
</file>

<file path=xl/sharedStrings.xml><?xml version="1.0" encoding="utf-8"?>
<sst xmlns="http://schemas.openxmlformats.org/spreadsheetml/2006/main" count="46" uniqueCount="42">
  <si>
    <t>Becken im Bad:</t>
  </si>
  <si>
    <t>Stickbedarf täglich:</t>
  </si>
  <si>
    <t>Tablettenbedarf tägl.:</t>
  </si>
  <si>
    <t>SensoSticks</t>
  </si>
  <si>
    <t>Messungen pro Becken täglich</t>
  </si>
  <si>
    <t>Tabletten/ Tropfen</t>
  </si>
  <si>
    <t>StickPreis:</t>
  </si>
  <si>
    <t>Materialkosten pro Tag</t>
  </si>
  <si>
    <t>Differenz mit LILIAN:</t>
  </si>
  <si>
    <t>Preis pro Tablette/ 4 Tropfen Phenolrot</t>
  </si>
  <si>
    <t>Preis pro Tablette/ 4 Tropfen DPD 1</t>
  </si>
  <si>
    <t>Preis pro Tablette/ 4 Tropfen DPD 3</t>
  </si>
  <si>
    <t>Kostenkalkulation mit den SensoSticks</t>
  </si>
  <si>
    <t>Zeitkalkulation mit dem LILIAN</t>
  </si>
  <si>
    <t>Zeitbedarf LILIAN</t>
  </si>
  <si>
    <t>Zeitbedarf täglich in Minuten:</t>
  </si>
  <si>
    <t>Personalkosten</t>
  </si>
  <si>
    <t>Messungen pro Tag:</t>
  </si>
  <si>
    <t>Personalkosten pro Jahr</t>
  </si>
  <si>
    <t>Stundenlohn AG-Brutto</t>
  </si>
  <si>
    <t>Zeitbedarf täglich in Stunden:</t>
  </si>
  <si>
    <t>Stunden pro Jahr</t>
  </si>
  <si>
    <t>Stunden</t>
  </si>
  <si>
    <t>Stellen notwendig (8h VZ):</t>
  </si>
  <si>
    <t>Zeit pro Messung in Minuten:</t>
  </si>
  <si>
    <t>Messungen täglich:</t>
  </si>
  <si>
    <t>Personalkosten täglich</t>
  </si>
  <si>
    <t>Differenz mit LILIAN pro Tag:</t>
  </si>
  <si>
    <t>Differenz mit LILIAN pro Jahr:</t>
  </si>
  <si>
    <t>Gesamtkalkulation:</t>
  </si>
  <si>
    <t>Bedienung eines herkömmlichen Photometers für pH-, fCl-, tCl- und cCl-Bestimmung</t>
  </si>
  <si>
    <t>Die gesparte Zeit bezieht sich nur auf die Durchführung der Messung. Nicht enthalten in der Kalkulation sind Zeiten zur Kontrolle der Messungen durch die Führungskräfte, die i. d. R. einen höheren Stundensatz haben.</t>
  </si>
  <si>
    <t>Geben Sie in die gelben Felder einfach Ihre jeweiligen Rahmendaten ein.</t>
  </si>
  <si>
    <t>Material</t>
  </si>
  <si>
    <t>Personal</t>
  </si>
  <si>
    <t>Summe</t>
  </si>
  <si>
    <t>Herkömmlich</t>
  </si>
  <si>
    <t>Lilian</t>
  </si>
  <si>
    <t>Gespart mit LILIAN:</t>
  </si>
  <si>
    <t>Jahreskosten in der Übersicht:</t>
  </si>
  <si>
    <r>
      <rPr>
        <b/>
        <sz val="12"/>
        <color theme="1"/>
        <rFont val="Dosis"/>
      </rPr>
      <t>Weitere nicht-monetäre Vorteile:</t>
    </r>
    <r>
      <rPr>
        <sz val="12"/>
        <color theme="1"/>
        <rFont val="Dosis"/>
      </rPr>
      <t xml:space="preserve">
1.) Weniger Kontrollaufwand: Sie haben nun Sicherheit dass gemessen wurde - wenn ein Messwert in der Software auftaucht, wurde tatsächlich gemessen.
2.) Weniger Fehlerquellen: Schauen Sie sich die notwendigen Schritte rechts an - das Fehlerpotenzial ist hoch!
3.) Die gesparte Zeit bringt nicht nur Kosteneinsparungen - Sie können Ihre gut ausgebildeten Leute nun für wichtige Dinge einsetzen.</t>
    </r>
  </si>
  <si>
    <t>Im oberen Bereich finden Sie eine Zeit- und Personalkostenkalkulation. Im unteren Bereich finden Sie den Vergleich der reinen Materialkosten sowie einen Gesamtsaldo. Für die Zeitkalkulation geben Sie bitte an, wie viel Zeit Sie für die Messung benötigen. Bitte beachten Sie bei der Angabe der benötigten Zeit die rechts dargestellten Schritte bei der Bedienung eines herkömmlichen Photometers! Fünf Minuten ist für die Durchführung einer korrekten Messung ohne Reinigung und Messwertdokumentation das Minimum, das ein sehr geübter Mitarbeiter erreichen kann. Alle weiteren Zeiteinsparungen können nur zu Lasten der Messqualität gehen.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</si>
</sst>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43" formatCode="_-* #,##0.00\ _€_-;\-* #,##0.00\ _€_-;_-* &quot;-&quot;??\ _€_-;_-@_-"/>
    <numFmt numFmtId="164" formatCode="_-* #,##0\ _€_-;\-* #,##0\ _€_-;_-* &quot;-&quot;??\ _€_-;_-@_-"/>
    <numFmt numFmtId="165" formatCode="0.0"/>
    <numFmt numFmtId="166" formatCode="_-* #,##0\ &quot;€&quot;_-;\-* #,##0\ &quot;€&quot;_-;_-* &quot;-&quot;??\ &quot;€&quot;_-;_-@_-"/>
  </numFmts>
  <fonts count="8" x14ac:knownFonts="1">
    <font>
      <sz val="11"/>
      <color theme="1"/>
      <name val="Calibri"/>
      <family val="2"/>
      <scheme val="minor"/>
    </font>
    <font>
      <sz val="11"/>
      <color theme="1"/>
      <name val="Calibri"/>
      <family val="2"/>
      <scheme val="minor"/>
    </font>
    <font>
      <sz val="12"/>
      <color theme="1"/>
      <name val="Dosis"/>
    </font>
    <font>
      <b/>
      <sz val="14"/>
      <color theme="1"/>
      <name val="Dosis"/>
    </font>
    <font>
      <sz val="14"/>
      <color theme="1"/>
      <name val="Dosis"/>
    </font>
    <font>
      <b/>
      <sz val="12"/>
      <color theme="1"/>
      <name val="Dosis"/>
    </font>
    <font>
      <b/>
      <sz val="16"/>
      <color theme="1"/>
      <name val="Dosis"/>
    </font>
    <font>
      <sz val="16"/>
      <color theme="1"/>
      <name val="Dosis"/>
    </font>
  </fonts>
  <fills count="6">
    <fill>
      <patternFill patternType="none"/>
    </fill>
    <fill>
      <patternFill patternType="gray125"/>
    </fill>
    <fill>
      <patternFill patternType="solid">
        <fgColor theme="7"/>
        <bgColor indexed="64"/>
      </patternFill>
    </fill>
    <fill>
      <patternFill patternType="solid">
        <fgColor rgb="FFFFC000"/>
        <bgColor indexed="64"/>
      </patternFill>
    </fill>
    <fill>
      <patternFill patternType="solid">
        <fgColor rgb="FFFFFF00"/>
        <bgColor indexed="64"/>
      </patternFill>
    </fill>
    <fill>
      <patternFill patternType="solid">
        <fgColor rgb="FF9CE0B6"/>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26">
    <xf numFmtId="0" fontId="0" fillId="0" borderId="0" xfId="0"/>
    <xf numFmtId="0" fontId="2" fillId="0" borderId="32" xfId="0" applyFont="1" applyBorder="1" applyAlignment="1" applyProtection="1">
      <alignment horizontal="left" vertical="top"/>
    </xf>
    <xf numFmtId="0" fontId="2" fillId="0" borderId="25" xfId="0" applyFont="1" applyBorder="1" applyAlignment="1" applyProtection="1">
      <alignment horizontal="left" vertical="top"/>
    </xf>
    <xf numFmtId="0" fontId="2" fillId="0" borderId="19" xfId="0" applyFont="1" applyBorder="1" applyProtection="1"/>
    <xf numFmtId="0" fontId="2" fillId="0" borderId="0" xfId="0" applyFont="1" applyProtection="1"/>
    <xf numFmtId="0" fontId="2" fillId="0" borderId="19" xfId="0" applyFont="1" applyBorder="1" applyAlignment="1" applyProtection="1">
      <alignment horizontal="left" vertical="top"/>
    </xf>
    <xf numFmtId="0" fontId="2" fillId="0" borderId="0" xfId="0" applyFont="1" applyBorder="1" applyAlignment="1" applyProtection="1">
      <alignment horizontal="left" vertical="top"/>
    </xf>
    <xf numFmtId="0" fontId="2" fillId="0" borderId="19"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14" xfId="0" applyFont="1" applyBorder="1" applyAlignment="1" applyProtection="1">
      <alignment horizontal="left" vertical="top" wrapText="1"/>
    </xf>
    <xf numFmtId="0" fontId="2" fillId="0" borderId="24" xfId="0" applyFont="1" applyBorder="1" applyAlignment="1" applyProtection="1">
      <alignment horizontal="left" vertical="top" wrapText="1"/>
    </xf>
    <xf numFmtId="0" fontId="2" fillId="0" borderId="17" xfId="0" applyFont="1" applyBorder="1" applyAlignment="1" applyProtection="1">
      <alignment horizontal="left" vertical="top" wrapText="1"/>
    </xf>
    <xf numFmtId="0" fontId="2" fillId="0" borderId="15" xfId="0" applyFont="1" applyBorder="1" applyAlignment="1" applyProtection="1">
      <alignment horizontal="left" vertical="top" wrapText="1"/>
    </xf>
    <xf numFmtId="0" fontId="3" fillId="0" borderId="0" xfId="0" applyFont="1" applyAlignment="1" applyProtection="1">
      <alignment horizontal="left"/>
    </xf>
    <xf numFmtId="0" fontId="2" fillId="0" borderId="29" xfId="0" applyFont="1" applyBorder="1" applyAlignment="1" applyProtection="1">
      <alignment horizontal="center"/>
    </xf>
    <xf numFmtId="0" fontId="3" fillId="0" borderId="2" xfId="0" applyFont="1" applyBorder="1" applyProtection="1"/>
    <xf numFmtId="0" fontId="4" fillId="0" borderId="9" xfId="0" applyFont="1" applyBorder="1" applyProtection="1"/>
    <xf numFmtId="0" fontId="4" fillId="0" borderId="25" xfId="0" applyFont="1" applyBorder="1" applyAlignment="1" applyProtection="1">
      <alignment horizontal="center"/>
    </xf>
    <xf numFmtId="0" fontId="2" fillId="0" borderId="3" xfId="0" applyFont="1" applyBorder="1" applyProtection="1"/>
    <xf numFmtId="0" fontId="2" fillId="2" borderId="1" xfId="0" applyFont="1" applyFill="1" applyBorder="1" applyProtection="1">
      <protection locked="0"/>
    </xf>
    <xf numFmtId="0" fontId="4" fillId="0" borderId="0" xfId="0" applyFont="1" applyBorder="1" applyAlignment="1" applyProtection="1">
      <alignment horizontal="center"/>
    </xf>
    <xf numFmtId="0" fontId="2" fillId="0" borderId="18" xfId="0" applyFont="1" applyBorder="1" applyProtection="1"/>
    <xf numFmtId="44" fontId="2" fillId="2" borderId="1" xfId="1" applyFont="1" applyFill="1" applyBorder="1" applyProtection="1">
      <protection locked="0"/>
    </xf>
    <xf numFmtId="0" fontId="2" fillId="0" borderId="24" xfId="0" applyFont="1" applyFill="1" applyBorder="1" applyAlignment="1" applyProtection="1">
      <alignment horizontal="center"/>
    </xf>
    <xf numFmtId="0" fontId="2" fillId="0" borderId="17" xfId="0" applyFont="1" applyFill="1" applyBorder="1" applyAlignment="1" applyProtection="1">
      <alignment horizontal="center"/>
    </xf>
    <xf numFmtId="0" fontId="2" fillId="0" borderId="17" xfId="0" applyFont="1" applyBorder="1" applyProtection="1"/>
    <xf numFmtId="0" fontId="2" fillId="3" borderId="17" xfId="0" applyFont="1" applyFill="1" applyBorder="1" applyProtection="1">
      <protection locked="0"/>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2" xfId="0" applyFont="1" applyBorder="1" applyAlignment="1" applyProtection="1">
      <alignment horizontal="center" wrapText="1"/>
    </xf>
    <xf numFmtId="0" fontId="3" fillId="0" borderId="41" xfId="0" applyFont="1" applyBorder="1" applyAlignment="1" applyProtection="1">
      <alignment horizontal="center" wrapText="1"/>
    </xf>
    <xf numFmtId="0" fontId="2" fillId="0" borderId="5" xfId="0" applyFont="1" applyBorder="1" applyAlignment="1" applyProtection="1">
      <alignment horizontal="left"/>
    </xf>
    <xf numFmtId="0" fontId="2" fillId="0" borderId="4" xfId="0" applyFont="1" applyBorder="1" applyAlignment="1" applyProtection="1">
      <alignment horizontal="right"/>
    </xf>
    <xf numFmtId="0" fontId="2" fillId="0" borderId="42" xfId="0" applyFont="1" applyBorder="1" applyAlignment="1" applyProtection="1">
      <alignment horizontal="right"/>
    </xf>
    <xf numFmtId="0" fontId="2" fillId="0" borderId="4" xfId="0" applyFont="1" applyBorder="1" applyProtection="1"/>
    <xf numFmtId="0" fontId="2" fillId="0" borderId="42" xfId="0" applyFont="1" applyBorder="1" applyProtection="1"/>
    <xf numFmtId="0" fontId="2" fillId="0" borderId="43" xfId="0" applyFont="1" applyBorder="1" applyProtection="1"/>
    <xf numFmtId="165" fontId="2" fillId="0" borderId="4" xfId="0" applyNumberFormat="1" applyFont="1" applyBorder="1" applyProtection="1"/>
    <xf numFmtId="165" fontId="2" fillId="0" borderId="44" xfId="0" applyNumberFormat="1" applyFont="1" applyBorder="1" applyProtection="1"/>
    <xf numFmtId="0" fontId="2" fillId="0" borderId="18" xfId="0" applyFont="1" applyBorder="1" applyAlignment="1" applyProtection="1">
      <alignment horizontal="center" vertical="center"/>
    </xf>
    <xf numFmtId="44" fontId="2" fillId="0" borderId="21" xfId="1" applyFont="1" applyBorder="1" applyAlignment="1" applyProtection="1">
      <alignment horizontal="center" vertical="center"/>
    </xf>
    <xf numFmtId="44" fontId="2" fillId="0" borderId="45" xfId="1" applyFont="1" applyBorder="1" applyAlignment="1" applyProtection="1">
      <alignment horizontal="center" vertical="center"/>
    </xf>
    <xf numFmtId="0" fontId="2" fillId="0" borderId="19" xfId="0" applyFont="1" applyBorder="1" applyAlignment="1" applyProtection="1">
      <alignment horizontal="center" vertical="center"/>
    </xf>
    <xf numFmtId="44" fontId="2" fillId="0" borderId="22" xfId="1" applyFont="1" applyBorder="1" applyAlignment="1" applyProtection="1">
      <alignment horizontal="center" vertical="center"/>
    </xf>
    <xf numFmtId="44" fontId="2" fillId="0" borderId="46" xfId="1" applyFont="1" applyBorder="1" applyAlignment="1" applyProtection="1">
      <alignment horizontal="center" vertical="center"/>
    </xf>
    <xf numFmtId="0" fontId="2" fillId="0" borderId="20" xfId="0" applyFont="1" applyBorder="1" applyAlignment="1" applyProtection="1">
      <alignment horizontal="center" vertical="center"/>
    </xf>
    <xf numFmtId="44" fontId="2" fillId="0" borderId="23" xfId="1" applyFont="1" applyBorder="1" applyAlignment="1" applyProtection="1">
      <alignment horizontal="center" vertical="center"/>
    </xf>
    <xf numFmtId="44" fontId="2" fillId="0" borderId="47" xfId="1" applyFont="1" applyBorder="1" applyAlignment="1" applyProtection="1">
      <alignment horizontal="center" vertical="center"/>
    </xf>
    <xf numFmtId="0" fontId="2" fillId="0" borderId="5" xfId="0" applyFont="1" applyBorder="1" applyProtection="1"/>
    <xf numFmtId="44" fontId="2" fillId="0" borderId="6" xfId="1" applyFont="1" applyBorder="1" applyProtection="1"/>
    <xf numFmtId="44" fontId="2" fillId="0" borderId="43" xfId="1" applyFont="1" applyBorder="1" applyProtection="1"/>
    <xf numFmtId="164" fontId="2" fillId="0" borderId="4" xfId="2" applyNumberFormat="1" applyFont="1" applyBorder="1" applyProtection="1"/>
    <xf numFmtId="164" fontId="2" fillId="0" borderId="42" xfId="2" applyNumberFormat="1" applyFont="1" applyBorder="1" applyProtection="1"/>
    <xf numFmtId="0" fontId="5" fillId="0" borderId="3" xfId="0" applyFont="1" applyBorder="1" applyProtection="1"/>
    <xf numFmtId="44" fontId="5" fillId="0" borderId="4" xfId="1" applyFont="1" applyBorder="1" applyProtection="1"/>
    <xf numFmtId="44" fontId="5" fillId="0" borderId="42" xfId="1" applyFont="1" applyBorder="1" applyProtection="1"/>
    <xf numFmtId="0" fontId="2" fillId="0" borderId="7" xfId="0" applyFont="1" applyBorder="1" applyProtection="1"/>
    <xf numFmtId="0" fontId="2" fillId="0" borderId="8" xfId="0" applyFont="1" applyBorder="1" applyProtection="1"/>
    <xf numFmtId="0" fontId="2" fillId="0" borderId="16" xfId="0" applyFont="1" applyBorder="1" applyProtection="1"/>
    <xf numFmtId="0" fontId="3" fillId="0" borderId="30" xfId="0" applyFont="1" applyBorder="1" applyProtection="1"/>
    <xf numFmtId="164" fontId="2" fillId="0" borderId="12" xfId="2" applyNumberFormat="1" applyFont="1" applyBorder="1" applyProtection="1"/>
    <xf numFmtId="0" fontId="4" fillId="0" borderId="41" xfId="0" applyFont="1" applyBorder="1" applyProtection="1"/>
    <xf numFmtId="0" fontId="3" fillId="0" borderId="27" xfId="0" applyFont="1" applyBorder="1" applyProtection="1"/>
    <xf numFmtId="0" fontId="3" fillId="0" borderId="31" xfId="0" applyFont="1" applyBorder="1" applyProtection="1"/>
    <xf numFmtId="44" fontId="3" fillId="0" borderId="7" xfId="1" applyFont="1" applyFill="1" applyBorder="1" applyProtection="1"/>
    <xf numFmtId="0" fontId="4" fillId="0" borderId="16" xfId="0" applyFont="1" applyBorder="1" applyProtection="1"/>
    <xf numFmtId="0" fontId="2" fillId="0" borderId="25" xfId="0" applyFont="1" applyBorder="1" applyAlignment="1" applyProtection="1">
      <alignment horizontal="center"/>
    </xf>
    <xf numFmtId="0" fontId="2" fillId="0" borderId="0" xfId="0" applyFont="1" applyAlignment="1" applyProtection="1">
      <alignment horizontal="center"/>
    </xf>
    <xf numFmtId="0" fontId="4" fillId="0" borderId="26" xfId="0" applyFont="1" applyBorder="1" applyAlignment="1" applyProtection="1">
      <alignment horizontal="center"/>
    </xf>
    <xf numFmtId="0" fontId="4" fillId="0" borderId="19" xfId="0" applyFont="1" applyBorder="1" applyProtection="1"/>
    <xf numFmtId="0" fontId="4" fillId="0" borderId="0" xfId="0" applyFont="1" applyProtection="1"/>
    <xf numFmtId="0" fontId="4" fillId="0" borderId="14" xfId="0" applyFont="1" applyBorder="1" applyAlignment="1" applyProtection="1">
      <alignment horizontal="center"/>
    </xf>
    <xf numFmtId="0" fontId="2" fillId="0" borderId="16" xfId="0" applyFont="1" applyFill="1" applyBorder="1" applyProtection="1"/>
    <xf numFmtId="0" fontId="4" fillId="0" borderId="17" xfId="0" applyFont="1" applyBorder="1" applyAlignment="1" applyProtection="1">
      <alignment horizontal="center"/>
    </xf>
    <xf numFmtId="0" fontId="4" fillId="0" borderId="15" xfId="0" applyFont="1" applyBorder="1" applyAlignment="1" applyProtection="1">
      <alignment horizontal="center"/>
    </xf>
    <xf numFmtId="0" fontId="3" fillId="0" borderId="12" xfId="0" applyFont="1" applyBorder="1" applyAlignment="1" applyProtection="1">
      <alignment horizontal="center"/>
    </xf>
    <xf numFmtId="0" fontId="3" fillId="0" borderId="13" xfId="0" applyFont="1" applyBorder="1" applyAlignment="1" applyProtection="1">
      <alignment horizontal="center"/>
    </xf>
    <xf numFmtId="0" fontId="2" fillId="0" borderId="6" xfId="0" applyFont="1" applyBorder="1" applyProtection="1"/>
    <xf numFmtId="44" fontId="2" fillId="2" borderId="4" xfId="1" applyFont="1" applyFill="1" applyBorder="1" applyProtection="1">
      <protection locked="0"/>
    </xf>
    <xf numFmtId="0" fontId="3" fillId="0" borderId="0" xfId="0" applyFont="1" applyFill="1" applyBorder="1" applyProtection="1"/>
    <xf numFmtId="0" fontId="3" fillId="4" borderId="32" xfId="0" applyFont="1" applyFill="1" applyBorder="1" applyProtection="1"/>
    <xf numFmtId="0" fontId="3" fillId="4" borderId="25" xfId="0" applyFont="1" applyFill="1" applyBorder="1" applyProtection="1"/>
    <xf numFmtId="0" fontId="3" fillId="4" borderId="26" xfId="0" applyFont="1" applyFill="1" applyBorder="1" applyProtection="1"/>
    <xf numFmtId="0" fontId="5" fillId="0" borderId="19" xfId="0" applyFont="1" applyBorder="1" applyProtection="1"/>
    <xf numFmtId="0" fontId="3" fillId="4" borderId="38" xfId="0" applyFont="1" applyFill="1" applyBorder="1" applyProtection="1"/>
    <xf numFmtId="0" fontId="3" fillId="4" borderId="40" xfId="0" applyFont="1" applyFill="1" applyBorder="1" applyAlignment="1" applyProtection="1">
      <alignment horizontal="center"/>
    </xf>
    <xf numFmtId="0" fontId="3" fillId="4" borderId="35" xfId="0" applyFont="1" applyFill="1" applyBorder="1" applyAlignment="1" applyProtection="1">
      <alignment horizontal="center"/>
    </xf>
    <xf numFmtId="0" fontId="5" fillId="0" borderId="0" xfId="0" applyFont="1" applyProtection="1"/>
    <xf numFmtId="0" fontId="2" fillId="0" borderId="48" xfId="0" applyFont="1" applyBorder="1" applyProtection="1"/>
    <xf numFmtId="0" fontId="2" fillId="0" borderId="0" xfId="0" applyFont="1" applyBorder="1" applyProtection="1"/>
    <xf numFmtId="0" fontId="3" fillId="4" borderId="36" xfId="0" applyFont="1" applyFill="1" applyBorder="1" applyProtection="1"/>
    <xf numFmtId="0" fontId="3" fillId="4" borderId="39" xfId="0" applyFont="1" applyFill="1" applyBorder="1" applyProtection="1"/>
    <xf numFmtId="0" fontId="3" fillId="4" borderId="14" xfId="0" applyFont="1" applyFill="1" applyBorder="1" applyProtection="1"/>
    <xf numFmtId="0" fontId="3" fillId="0" borderId="10" xfId="0" applyFont="1" applyBorder="1" applyProtection="1"/>
    <xf numFmtId="0" fontId="3" fillId="0" borderId="11" xfId="0" applyFont="1" applyBorder="1" applyProtection="1"/>
    <xf numFmtId="44" fontId="3" fillId="0" borderId="11" xfId="1" applyFont="1" applyFill="1" applyBorder="1" applyProtection="1"/>
    <xf numFmtId="0" fontId="4" fillId="0" borderId="11" xfId="0" applyFont="1" applyBorder="1" applyProtection="1"/>
    <xf numFmtId="0" fontId="4" fillId="0" borderId="0" xfId="0" applyFont="1" applyBorder="1" applyProtection="1"/>
    <xf numFmtId="0" fontId="3" fillId="4" borderId="37" xfId="0" applyFont="1" applyFill="1" applyBorder="1" applyAlignment="1" applyProtection="1">
      <alignment horizontal="center"/>
    </xf>
    <xf numFmtId="166" fontId="4" fillId="4" borderId="39" xfId="0" applyNumberFormat="1" applyFont="1" applyFill="1" applyBorder="1" applyProtection="1"/>
    <xf numFmtId="166" fontId="4" fillId="4" borderId="14" xfId="1" applyNumberFormat="1" applyFont="1" applyFill="1" applyBorder="1" applyProtection="1"/>
    <xf numFmtId="0" fontId="3" fillId="4" borderId="38" xfId="0" applyFont="1" applyFill="1" applyBorder="1" applyAlignment="1" applyProtection="1">
      <alignment horizontal="center"/>
    </xf>
    <xf numFmtId="166" fontId="4" fillId="4" borderId="40" xfId="1" applyNumberFormat="1" applyFont="1" applyFill="1" applyBorder="1" applyProtection="1"/>
    <xf numFmtId="166" fontId="4" fillId="4" borderId="35" xfId="1" applyNumberFormat="1" applyFont="1" applyFill="1" applyBorder="1" applyProtection="1"/>
    <xf numFmtId="0" fontId="2" fillId="0" borderId="0" xfId="0" applyFont="1" applyAlignment="1" applyProtection="1"/>
    <xf numFmtId="166" fontId="3" fillId="4" borderId="39" xfId="0" applyNumberFormat="1" applyFont="1" applyFill="1" applyBorder="1" applyProtection="1"/>
    <xf numFmtId="166" fontId="3" fillId="4" borderId="14" xfId="0" applyNumberFormat="1" applyFont="1" applyFill="1" applyBorder="1" applyProtection="1"/>
    <xf numFmtId="0" fontId="3" fillId="4" borderId="24" xfId="0" applyFont="1" applyFill="1" applyBorder="1" applyProtection="1"/>
    <xf numFmtId="0" fontId="3" fillId="4" borderId="17" xfId="0" applyFont="1" applyFill="1" applyBorder="1" applyProtection="1"/>
    <xf numFmtId="0" fontId="3" fillId="4" borderId="15" xfId="0" applyFont="1" applyFill="1" applyBorder="1" applyProtection="1"/>
    <xf numFmtId="0" fontId="6" fillId="0" borderId="28" xfId="0" applyFont="1" applyBorder="1" applyProtection="1"/>
    <xf numFmtId="0" fontId="7" fillId="0" borderId="29" xfId="0" applyFont="1" applyBorder="1" applyProtection="1"/>
    <xf numFmtId="44" fontId="6" fillId="0" borderId="33" xfId="1" applyFont="1" applyFill="1" applyBorder="1" applyProtection="1"/>
    <xf numFmtId="0" fontId="7" fillId="0" borderId="19" xfId="0" applyFont="1" applyBorder="1" applyAlignment="1" applyProtection="1">
      <alignment horizontal="center"/>
    </xf>
    <xf numFmtId="0" fontId="7" fillId="0" borderId="0" xfId="0" applyFont="1" applyBorder="1" applyProtection="1"/>
    <xf numFmtId="0" fontId="3" fillId="5" borderId="28" xfId="0" applyFont="1" applyFill="1" applyBorder="1" applyAlignment="1" applyProtection="1">
      <alignment horizontal="right"/>
    </xf>
    <xf numFmtId="0" fontId="3" fillId="5" borderId="29" xfId="0" applyFont="1" applyFill="1" applyBorder="1" applyAlignment="1" applyProtection="1">
      <alignment horizontal="right"/>
    </xf>
    <xf numFmtId="44" fontId="6" fillId="0" borderId="15" xfId="1" applyFont="1" applyFill="1" applyBorder="1" applyProtection="1"/>
    <xf numFmtId="0" fontId="7" fillId="0" borderId="0" xfId="0" applyFont="1" applyProtection="1"/>
    <xf numFmtId="0" fontId="2" fillId="0" borderId="26" xfId="0" applyFont="1" applyBorder="1" applyAlignment="1" applyProtection="1">
      <alignment horizontal="center"/>
    </xf>
    <xf numFmtId="0" fontId="5" fillId="0" borderId="34" xfId="0" applyFont="1" applyBorder="1" applyAlignment="1" applyProtection="1">
      <alignment horizontal="center"/>
    </xf>
    <xf numFmtId="0" fontId="2" fillId="0" borderId="0" xfId="0" applyFont="1" applyBorder="1" applyAlignment="1" applyProtection="1">
      <alignment horizontal="center"/>
    </xf>
    <xf numFmtId="0" fontId="5" fillId="0" borderId="0" xfId="0" applyFont="1" applyBorder="1" applyAlignment="1" applyProtection="1">
      <alignment horizontal="center"/>
    </xf>
    <xf numFmtId="0" fontId="7" fillId="0" borderId="0" xfId="0" applyFont="1" applyBorder="1" applyAlignment="1" applyProtection="1">
      <alignment horizontal="center"/>
    </xf>
    <xf numFmtId="0" fontId="2" fillId="0" borderId="0" xfId="0" applyFont="1" applyAlignment="1" applyProtection="1">
      <alignment horizontal="left" wrapText="1"/>
    </xf>
    <xf numFmtId="0" fontId="2" fillId="0" borderId="0" xfId="0" applyFont="1" applyAlignment="1" applyProtection="1">
      <alignment horizontal="left"/>
    </xf>
  </cellXfs>
  <cellStyles count="3">
    <cellStyle name="Komma" xfId="2" builtinId="3"/>
    <cellStyle name="Standard" xfId="0" builtinId="0"/>
    <cellStyle name="Währung" xfId="1" builtinId="4"/>
  </cellStyles>
  <dxfs count="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9CE0B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6</xdr:row>
      <xdr:rowOff>-1</xdr:rowOff>
    </xdr:from>
    <xdr:to>
      <xdr:col>17</xdr:col>
      <xdr:colOff>632509</xdr:colOff>
      <xdr:row>31</xdr:row>
      <xdr:rowOff>190499</xdr:rowOff>
    </xdr:to>
    <xdr:pic>
      <xdr:nvPicPr>
        <xdr:cNvPr id="6" name="Grafik 5">
          <a:extLst>
            <a:ext uri="{FF2B5EF4-FFF2-40B4-BE49-F238E27FC236}">
              <a16:creationId xmlns:a16="http://schemas.microsoft.com/office/drawing/2014/main" id="{A5EBE836-DB87-4F3A-A688-17B6EDD3E9F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8896"/>
        <a:stretch/>
      </xdr:blipFill>
      <xdr:spPr>
        <a:xfrm>
          <a:off x="9256059" y="1658470"/>
          <a:ext cx="10897097" cy="612961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EBEE1-25DB-4444-A93F-329F3FAFA0F0}">
  <dimension ref="A1:N55"/>
  <sheetViews>
    <sheetView tabSelected="1" topLeftCell="A10" zoomScale="85" zoomScaleNormal="85" workbookViewId="0">
      <selection activeCell="H46" sqref="H46"/>
    </sheetView>
  </sheetViews>
  <sheetFormatPr baseColWidth="10" defaultColWidth="11.5703125" defaultRowHeight="17.25" x14ac:dyDescent="0.3"/>
  <cols>
    <col min="1" max="1" width="29.28515625" style="4" customWidth="1"/>
    <col min="2" max="2" width="17.85546875" style="4" customWidth="1"/>
    <col min="3" max="3" width="38.28515625" style="4" customWidth="1"/>
    <col min="4" max="4" width="31.140625" style="4" customWidth="1"/>
    <col min="5" max="5" width="22.42578125" style="4" customWidth="1"/>
    <col min="6" max="6" width="15" style="4" bestFit="1" customWidth="1"/>
    <col min="7" max="7" width="16.7109375" style="4" customWidth="1"/>
    <col min="8" max="8" width="18" style="4" bestFit="1" customWidth="1"/>
    <col min="9" max="16384" width="11.5703125" style="4"/>
  </cols>
  <sheetData>
    <row r="1" spans="1:14" x14ac:dyDescent="0.3">
      <c r="A1" s="1" t="s">
        <v>32</v>
      </c>
      <c r="B1" s="2"/>
      <c r="C1" s="2"/>
      <c r="D1" s="2"/>
      <c r="E1" s="3"/>
    </row>
    <row r="2" spans="1:14" ht="1.1499999999999999" customHeight="1" x14ac:dyDescent="0.3">
      <c r="A2" s="5"/>
      <c r="B2" s="6"/>
      <c r="C2" s="6"/>
      <c r="D2" s="6"/>
      <c r="E2" s="3"/>
    </row>
    <row r="3" spans="1:14" ht="15.75" customHeight="1" x14ac:dyDescent="0.3">
      <c r="A3" s="7" t="s">
        <v>41</v>
      </c>
      <c r="B3" s="8"/>
      <c r="C3" s="8"/>
      <c r="D3" s="9"/>
      <c r="E3" s="3"/>
    </row>
    <row r="4" spans="1:14" x14ac:dyDescent="0.3">
      <c r="A4" s="7"/>
      <c r="B4" s="8"/>
      <c r="C4" s="8"/>
      <c r="D4" s="9"/>
      <c r="E4" s="3"/>
    </row>
    <row r="5" spans="1:14" ht="77.25" customHeight="1" thickBot="1" x14ac:dyDescent="0.4">
      <c r="A5" s="10"/>
      <c r="B5" s="11"/>
      <c r="C5" s="11"/>
      <c r="D5" s="12"/>
      <c r="E5" s="3"/>
      <c r="F5" s="13" t="s">
        <v>30</v>
      </c>
      <c r="G5" s="13"/>
      <c r="H5" s="13"/>
      <c r="I5" s="13"/>
      <c r="J5" s="13"/>
      <c r="K5" s="13"/>
      <c r="L5" s="13"/>
      <c r="M5" s="13"/>
      <c r="N5" s="13"/>
    </row>
    <row r="6" spans="1:14" ht="18" thickBot="1" x14ac:dyDescent="0.35">
      <c r="A6" s="14"/>
      <c r="B6" s="14"/>
      <c r="C6" s="14"/>
      <c r="D6" s="14"/>
      <c r="E6" s="3"/>
    </row>
    <row r="7" spans="1:14" ht="20.25" x14ac:dyDescent="0.35">
      <c r="A7" s="15" t="s">
        <v>13</v>
      </c>
      <c r="B7" s="16"/>
      <c r="C7" s="17"/>
      <c r="D7" s="17"/>
      <c r="E7" s="3"/>
    </row>
    <row r="8" spans="1:14" x14ac:dyDescent="0.3">
      <c r="A8" s="18" t="s">
        <v>0</v>
      </c>
      <c r="B8" s="19">
        <v>5</v>
      </c>
      <c r="C8" s="20"/>
      <c r="D8" s="20"/>
      <c r="E8" s="3"/>
    </row>
    <row r="9" spans="1:14" x14ac:dyDescent="0.3">
      <c r="A9" s="18" t="s">
        <v>4</v>
      </c>
      <c r="B9" s="19">
        <v>3</v>
      </c>
      <c r="C9" s="20"/>
      <c r="D9" s="20"/>
      <c r="E9" s="3"/>
    </row>
    <row r="10" spans="1:14" x14ac:dyDescent="0.3">
      <c r="A10" s="21" t="s">
        <v>19</v>
      </c>
      <c r="B10" s="22">
        <v>22.5</v>
      </c>
      <c r="C10" s="20"/>
      <c r="D10" s="20"/>
      <c r="E10" s="3"/>
    </row>
    <row r="11" spans="1:14" ht="18" thickBot="1" x14ac:dyDescent="0.35">
      <c r="A11" s="23"/>
      <c r="B11" s="24"/>
      <c r="C11" s="25" t="s">
        <v>24</v>
      </c>
      <c r="D11" s="26">
        <v>10</v>
      </c>
      <c r="E11" s="3"/>
    </row>
    <row r="12" spans="1:14" ht="33" customHeight="1" x14ac:dyDescent="0.35">
      <c r="A12" s="27" t="s">
        <v>14</v>
      </c>
      <c r="B12" s="28"/>
      <c r="C12" s="29" t="str">
        <f>+CONCATENATE("Zeitbedarf herkömmliches Photometer (",D11," Min. pro Messung)")</f>
        <v>Zeitbedarf herkömmliches Photometer (10 Min. pro Messung)</v>
      </c>
      <c r="D12" s="30"/>
      <c r="E12" s="3"/>
    </row>
    <row r="13" spans="1:14" x14ac:dyDescent="0.3">
      <c r="A13" s="31" t="s">
        <v>25</v>
      </c>
      <c r="B13" s="32">
        <f>+B9*B8</f>
        <v>15</v>
      </c>
      <c r="C13" s="18" t="str">
        <f>+A13</f>
        <v>Messungen täglich:</v>
      </c>
      <c r="D13" s="33">
        <f>+B8*B9</f>
        <v>15</v>
      </c>
      <c r="E13" s="3"/>
    </row>
    <row r="14" spans="1:14" x14ac:dyDescent="0.3">
      <c r="A14" s="18" t="s">
        <v>15</v>
      </c>
      <c r="B14" s="34">
        <f>+B8*B9</f>
        <v>15</v>
      </c>
      <c r="C14" s="18" t="str">
        <f>+A14</f>
        <v>Zeitbedarf täglich in Minuten:</v>
      </c>
      <c r="D14" s="35">
        <f>+B8*D11*B9</f>
        <v>150</v>
      </c>
      <c r="E14" s="3"/>
    </row>
    <row r="15" spans="1:14" x14ac:dyDescent="0.3">
      <c r="A15" s="18" t="s">
        <v>20</v>
      </c>
      <c r="B15" s="34">
        <f>+B14/60</f>
        <v>0.25</v>
      </c>
      <c r="C15" s="18" t="str">
        <f t="shared" ref="C15:C16" si="0">+A15</f>
        <v>Zeitbedarf täglich in Stunden:</v>
      </c>
      <c r="D15" s="36">
        <f>+D14/60</f>
        <v>2.5</v>
      </c>
      <c r="E15" s="3"/>
    </row>
    <row r="16" spans="1:14" x14ac:dyDescent="0.3">
      <c r="A16" s="18" t="s">
        <v>23</v>
      </c>
      <c r="B16" s="37">
        <f>+B15/8</f>
        <v>3.125E-2</v>
      </c>
      <c r="C16" s="18" t="str">
        <f t="shared" si="0"/>
        <v>Stellen notwendig (8h VZ):</v>
      </c>
      <c r="D16" s="38">
        <f>+D15/8</f>
        <v>0.3125</v>
      </c>
      <c r="E16" s="3"/>
    </row>
    <row r="17" spans="1:5" x14ac:dyDescent="0.3">
      <c r="A17" s="39" t="s">
        <v>26</v>
      </c>
      <c r="B17" s="40">
        <f>+B14*$B10/60</f>
        <v>5.625</v>
      </c>
      <c r="C17" s="39" t="str">
        <f>+A17</f>
        <v>Personalkosten täglich</v>
      </c>
      <c r="D17" s="41">
        <f>+D14*$B10/60</f>
        <v>56.25</v>
      </c>
      <c r="E17" s="3"/>
    </row>
    <row r="18" spans="1:5" x14ac:dyDescent="0.3">
      <c r="A18" s="42"/>
      <c r="B18" s="43"/>
      <c r="C18" s="42"/>
      <c r="D18" s="44"/>
      <c r="E18" s="3"/>
    </row>
    <row r="19" spans="1:5" x14ac:dyDescent="0.3">
      <c r="A19" s="45"/>
      <c r="B19" s="46"/>
      <c r="C19" s="45"/>
      <c r="D19" s="47"/>
      <c r="E19" s="3"/>
    </row>
    <row r="20" spans="1:5" x14ac:dyDescent="0.3">
      <c r="A20" s="48"/>
      <c r="B20" s="49"/>
      <c r="C20" s="48"/>
      <c r="D20" s="50"/>
      <c r="E20" s="3"/>
    </row>
    <row r="21" spans="1:5" x14ac:dyDescent="0.3">
      <c r="A21" s="48" t="s">
        <v>21</v>
      </c>
      <c r="B21" s="51">
        <f>+B15*365</f>
        <v>91.25</v>
      </c>
      <c r="C21" s="48" t="s">
        <v>21</v>
      </c>
      <c r="D21" s="52">
        <f>+D15*365</f>
        <v>912.5</v>
      </c>
      <c r="E21" s="3"/>
    </row>
    <row r="22" spans="1:5" x14ac:dyDescent="0.3">
      <c r="A22" s="53" t="s">
        <v>18</v>
      </c>
      <c r="B22" s="54">
        <f>+B17*365</f>
        <v>2053.125</v>
      </c>
      <c r="C22" s="53" t="str">
        <f>+A22</f>
        <v>Personalkosten pro Jahr</v>
      </c>
      <c r="D22" s="55">
        <f>+D17*365</f>
        <v>20531.25</v>
      </c>
      <c r="E22" s="3"/>
    </row>
    <row r="23" spans="1:5" ht="18" thickBot="1" x14ac:dyDescent="0.35">
      <c r="A23" s="56"/>
      <c r="B23" s="57"/>
      <c r="C23" s="56"/>
      <c r="D23" s="58"/>
      <c r="E23" s="3"/>
    </row>
    <row r="24" spans="1:5" ht="20.25" x14ac:dyDescent="0.35">
      <c r="A24" s="15" t="s">
        <v>8</v>
      </c>
      <c r="B24" s="59" t="s">
        <v>22</v>
      </c>
      <c r="C24" s="60">
        <f>+D21-B21</f>
        <v>821.25</v>
      </c>
      <c r="D24" s="61"/>
      <c r="E24" s="3"/>
    </row>
    <row r="25" spans="1:5" ht="21" thickBot="1" x14ac:dyDescent="0.4">
      <c r="A25" s="62"/>
      <c r="B25" s="63" t="s">
        <v>16</v>
      </c>
      <c r="C25" s="64">
        <f>+B22-D22</f>
        <v>-18478.125</v>
      </c>
      <c r="D25" s="65"/>
      <c r="E25" s="3"/>
    </row>
    <row r="26" spans="1:5" x14ac:dyDescent="0.3">
      <c r="A26" s="66"/>
      <c r="B26" s="66"/>
      <c r="C26" s="66"/>
      <c r="D26" s="66"/>
      <c r="E26" s="3"/>
    </row>
    <row r="27" spans="1:5" ht="18" thickBot="1" x14ac:dyDescent="0.35">
      <c r="A27" s="67"/>
      <c r="B27" s="67"/>
      <c r="C27" s="67"/>
      <c r="D27" s="67"/>
      <c r="E27" s="3"/>
    </row>
    <row r="28" spans="1:5" s="70" customFormat="1" ht="20.25" x14ac:dyDescent="0.35">
      <c r="A28" s="15" t="s">
        <v>12</v>
      </c>
      <c r="B28" s="16"/>
      <c r="C28" s="17"/>
      <c r="D28" s="68"/>
      <c r="E28" s="69"/>
    </row>
    <row r="29" spans="1:5" x14ac:dyDescent="0.3">
      <c r="A29" s="18" t="s">
        <v>0</v>
      </c>
      <c r="B29" s="19">
        <f>+B8</f>
        <v>5</v>
      </c>
      <c r="C29" s="20"/>
      <c r="D29" s="71"/>
      <c r="E29" s="3"/>
    </row>
    <row r="30" spans="1:5" x14ac:dyDescent="0.3">
      <c r="A30" s="18" t="s">
        <v>4</v>
      </c>
      <c r="B30" s="19">
        <f>+B9</f>
        <v>3</v>
      </c>
      <c r="C30" s="20"/>
      <c r="D30" s="71"/>
      <c r="E30" s="3"/>
    </row>
    <row r="31" spans="1:5" ht="18" thickBot="1" x14ac:dyDescent="0.35">
      <c r="A31" s="56"/>
      <c r="B31" s="72"/>
      <c r="C31" s="73"/>
      <c r="D31" s="74"/>
      <c r="E31" s="3"/>
    </row>
    <row r="32" spans="1:5" ht="20.25" x14ac:dyDescent="0.35">
      <c r="A32" s="75" t="s">
        <v>3</v>
      </c>
      <c r="B32" s="76"/>
      <c r="C32" s="75" t="s">
        <v>5</v>
      </c>
      <c r="D32" s="76"/>
      <c r="E32" s="3"/>
    </row>
    <row r="33" spans="1:8" x14ac:dyDescent="0.3">
      <c r="A33" s="31" t="s">
        <v>17</v>
      </c>
      <c r="B33" s="32">
        <f>+B30*B29</f>
        <v>15</v>
      </c>
      <c r="C33" s="31" t="s">
        <v>17</v>
      </c>
      <c r="D33" s="32">
        <f>+B29*B30</f>
        <v>15</v>
      </c>
      <c r="E33" s="3"/>
    </row>
    <row r="34" spans="1:8" x14ac:dyDescent="0.3">
      <c r="A34" s="18" t="s">
        <v>1</v>
      </c>
      <c r="B34" s="34">
        <f>+B29*B30</f>
        <v>15</v>
      </c>
      <c r="C34" s="18" t="s">
        <v>2</v>
      </c>
      <c r="D34" s="34">
        <f>+B29*3*B30</f>
        <v>45</v>
      </c>
      <c r="E34" s="3"/>
    </row>
    <row r="35" spans="1:8" ht="6.6" customHeight="1" x14ac:dyDescent="0.3">
      <c r="A35" s="48"/>
      <c r="B35" s="77"/>
      <c r="C35" s="48"/>
      <c r="D35" s="77"/>
      <c r="E35" s="3"/>
    </row>
    <row r="36" spans="1:8" x14ac:dyDescent="0.3">
      <c r="A36" s="39" t="s">
        <v>6</v>
      </c>
      <c r="B36" s="40">
        <v>1.19</v>
      </c>
      <c r="C36" s="48" t="s">
        <v>9</v>
      </c>
      <c r="D36" s="78">
        <v>0.08</v>
      </c>
      <c r="E36" s="3"/>
    </row>
    <row r="37" spans="1:8" ht="20.25" x14ac:dyDescent="0.35">
      <c r="A37" s="42"/>
      <c r="B37" s="43"/>
      <c r="C37" s="48" t="s">
        <v>10</v>
      </c>
      <c r="D37" s="78">
        <v>0.08</v>
      </c>
      <c r="E37" s="3"/>
      <c r="F37" s="79" t="s">
        <v>39</v>
      </c>
      <c r="G37" s="79"/>
    </row>
    <row r="38" spans="1:8" ht="21" thickBot="1" x14ac:dyDescent="0.4">
      <c r="A38" s="45"/>
      <c r="B38" s="46"/>
      <c r="C38" s="48" t="s">
        <v>11</v>
      </c>
      <c r="D38" s="78">
        <v>0.08</v>
      </c>
      <c r="E38" s="3"/>
      <c r="H38" s="79"/>
    </row>
    <row r="39" spans="1:8" ht="9" customHeight="1" x14ac:dyDescent="0.35">
      <c r="A39" s="48"/>
      <c r="B39" s="49"/>
      <c r="C39" s="48"/>
      <c r="D39" s="49"/>
      <c r="E39" s="3"/>
      <c r="F39" s="80"/>
      <c r="G39" s="81"/>
      <c r="H39" s="82"/>
    </row>
    <row r="40" spans="1:8" s="87" customFormat="1" ht="20.25" x14ac:dyDescent="0.35">
      <c r="A40" s="53" t="s">
        <v>7</v>
      </c>
      <c r="B40" s="54">
        <f>+B36*B34</f>
        <v>17.849999999999998</v>
      </c>
      <c r="C40" s="53" t="str">
        <f>+A40</f>
        <v>Materialkosten pro Tag</v>
      </c>
      <c r="D40" s="54">
        <f>+D34/3*D36+D34/3*D37+D34/3*D38</f>
        <v>3.5999999999999996</v>
      </c>
      <c r="E40" s="83"/>
      <c r="F40" s="84"/>
      <c r="G40" s="85" t="s">
        <v>36</v>
      </c>
      <c r="H40" s="86" t="s">
        <v>37</v>
      </c>
    </row>
    <row r="41" spans="1:8" ht="10.15" customHeight="1" thickBot="1" x14ac:dyDescent="0.4">
      <c r="A41" s="56"/>
      <c r="B41" s="57"/>
      <c r="C41" s="56"/>
      <c r="D41" s="88"/>
      <c r="E41" s="89"/>
      <c r="F41" s="90"/>
      <c r="G41" s="91"/>
      <c r="H41" s="92"/>
    </row>
    <row r="42" spans="1:8" s="70" customFormat="1" ht="21" thickBot="1" x14ac:dyDescent="0.4">
      <c r="A42" s="93" t="s">
        <v>27</v>
      </c>
      <c r="B42" s="94"/>
      <c r="C42" s="95">
        <f>+B40-D40</f>
        <v>14.249999999999998</v>
      </c>
      <c r="D42" s="96"/>
      <c r="E42" s="97"/>
      <c r="F42" s="98" t="s">
        <v>33</v>
      </c>
      <c r="G42" s="99">
        <f>D40*365</f>
        <v>1313.9999999999998</v>
      </c>
      <c r="H42" s="100">
        <f>B40*365</f>
        <v>6515.2499999999991</v>
      </c>
    </row>
    <row r="43" spans="1:8" s="70" customFormat="1" ht="21" thickBot="1" x14ac:dyDescent="0.4">
      <c r="A43" s="93" t="s">
        <v>28</v>
      </c>
      <c r="B43" s="94"/>
      <c r="C43" s="95">
        <f>+C42*365</f>
        <v>5201.2499999999991</v>
      </c>
      <c r="D43" s="96"/>
      <c r="E43" s="97"/>
      <c r="F43" s="101" t="s">
        <v>34</v>
      </c>
      <c r="G43" s="102">
        <f>D22</f>
        <v>20531.25</v>
      </c>
      <c r="H43" s="103">
        <f>B22</f>
        <v>2053.125</v>
      </c>
    </row>
    <row r="44" spans="1:8" ht="20.25" x14ac:dyDescent="0.35">
      <c r="A44" s="104"/>
      <c r="B44" s="104"/>
      <c r="C44" s="104"/>
      <c r="D44" s="104"/>
      <c r="E44" s="89"/>
      <c r="F44" s="98" t="s">
        <v>35</v>
      </c>
      <c r="G44" s="105">
        <f>SUM(G42:G43)</f>
        <v>21845.25</v>
      </c>
      <c r="H44" s="106">
        <f>SUM(H42:H43)</f>
        <v>8568.375</v>
      </c>
    </row>
    <row r="45" spans="1:8" ht="9" customHeight="1" thickBot="1" x14ac:dyDescent="0.4">
      <c r="A45" s="104"/>
      <c r="B45" s="104"/>
      <c r="C45" s="104"/>
      <c r="D45" s="104"/>
      <c r="E45" s="89"/>
      <c r="F45" s="107"/>
      <c r="G45" s="108"/>
      <c r="H45" s="109"/>
    </row>
    <row r="46" spans="1:8" s="118" customFormat="1" ht="22.5" thickBot="1" x14ac:dyDescent="0.4">
      <c r="A46" s="110" t="s">
        <v>29</v>
      </c>
      <c r="B46" s="111"/>
      <c r="C46" s="112">
        <f>+C43+C25</f>
        <v>-13276.875</v>
      </c>
      <c r="D46" s="113"/>
      <c r="E46" s="114"/>
      <c r="F46" s="115" t="s">
        <v>38</v>
      </c>
      <c r="G46" s="116"/>
      <c r="H46" s="117">
        <f>(G44-H44)*-1</f>
        <v>-13276.875</v>
      </c>
    </row>
    <row r="47" spans="1:8" ht="18" thickBot="1" x14ac:dyDescent="0.35">
      <c r="A47" s="66"/>
      <c r="B47" s="119"/>
      <c r="C47" s="120" t="str">
        <f>+IF(C46&lt;0,"gespart mit dem LILIAN","Mehrkosten mit dem LILIAN")</f>
        <v>gespart mit dem LILIAN</v>
      </c>
      <c r="D47" s="113"/>
      <c r="E47" s="89"/>
    </row>
    <row r="48" spans="1:8" ht="21.75" x14ac:dyDescent="0.35">
      <c r="A48" s="121"/>
      <c r="B48" s="121"/>
      <c r="C48" s="122"/>
      <c r="D48" s="123"/>
      <c r="E48" s="89"/>
    </row>
    <row r="49" spans="1:5" x14ac:dyDescent="0.3">
      <c r="A49" s="124" t="s">
        <v>31</v>
      </c>
      <c r="B49" s="124"/>
      <c r="C49" s="124"/>
      <c r="D49" s="124"/>
      <c r="E49" s="89"/>
    </row>
    <row r="50" spans="1:5" ht="21" customHeight="1" x14ac:dyDescent="0.3">
      <c r="A50" s="124"/>
      <c r="B50" s="124"/>
      <c r="C50" s="124"/>
      <c r="D50" s="124"/>
      <c r="E50" s="89"/>
    </row>
    <row r="51" spans="1:5" x14ac:dyDescent="0.3">
      <c r="A51" s="124" t="s">
        <v>40</v>
      </c>
      <c r="B51" s="125"/>
      <c r="C51" s="125"/>
      <c r="D51" s="125"/>
      <c r="E51" s="89"/>
    </row>
    <row r="52" spans="1:5" x14ac:dyDescent="0.3">
      <c r="A52" s="125"/>
      <c r="B52" s="125"/>
      <c r="C52" s="125"/>
      <c r="D52" s="125"/>
      <c r="E52" s="89"/>
    </row>
    <row r="53" spans="1:5" x14ac:dyDescent="0.3">
      <c r="A53" s="125"/>
      <c r="B53" s="125"/>
      <c r="C53" s="125"/>
      <c r="D53" s="125"/>
      <c r="E53" s="89"/>
    </row>
    <row r="54" spans="1:5" x14ac:dyDescent="0.3">
      <c r="A54" s="125"/>
      <c r="B54" s="125"/>
      <c r="C54" s="125"/>
      <c r="D54" s="125"/>
      <c r="E54" s="89"/>
    </row>
    <row r="55" spans="1:5" ht="35.25" customHeight="1" x14ac:dyDescent="0.3">
      <c r="A55" s="125"/>
      <c r="B55" s="125"/>
      <c r="C55" s="125"/>
      <c r="D55" s="125"/>
      <c r="E55" s="89"/>
    </row>
  </sheetData>
  <sheetProtection selectLockedCells="1"/>
  <protectedRanges>
    <protectedRange algorithmName="SHA-512" hashValue="bosOZ2YONJe+dBsjeNyBoWiC9SH1/mNlif87F8K3bnyrLqFmhxkmorh+AS3A+A6b+iMmmjN9K0uCi+ChcxGOjg==" saltValue="bIE98hKj7drytJfFg56leQ==" spinCount="100000" sqref="A36:B37 C36:C38 C11:D12 A29:A33 C33 E5:XFD7 F43:G1048576 C20:C23 D20:D24 H36:XFD1048576 F36:G37 C13 C25:D32 A14:D18 C8:D10 A8:A13 A20:B28 E8:XFD33 A51 G40:G42 A53:A1048576 A39:A49 B39:D1048576 E36:E1048576 F39:G39 A5:D7 A34:XFD35" name="Bereich1"/>
  </protectedRanges>
  <mergeCells count="23">
    <mergeCell ref="A51:D55"/>
    <mergeCell ref="A49:D50"/>
    <mergeCell ref="A47:B47"/>
    <mergeCell ref="D46:D47"/>
    <mergeCell ref="A36:A38"/>
    <mergeCell ref="B36:B38"/>
    <mergeCell ref="A1:D2"/>
    <mergeCell ref="C7:D10"/>
    <mergeCell ref="A11:B11"/>
    <mergeCell ref="C28:D31"/>
    <mergeCell ref="A26:D27"/>
    <mergeCell ref="B17:B19"/>
    <mergeCell ref="A6:D6"/>
    <mergeCell ref="F46:G46"/>
    <mergeCell ref="F5:N5"/>
    <mergeCell ref="A3:D5"/>
    <mergeCell ref="C17:C19"/>
    <mergeCell ref="D17:D19"/>
    <mergeCell ref="A12:B12"/>
    <mergeCell ref="C12:D12"/>
    <mergeCell ref="A17:A19"/>
    <mergeCell ref="C32:D32"/>
    <mergeCell ref="A32:B32"/>
  </mergeCells>
  <conditionalFormatting sqref="C42">
    <cfRule type="cellIs" dxfId="9" priority="27" operator="lessThan">
      <formula>0</formula>
    </cfRule>
    <cfRule type="cellIs" dxfId="8" priority="28" operator="greaterThan">
      <formula>0</formula>
    </cfRule>
  </conditionalFormatting>
  <conditionalFormatting sqref="C25">
    <cfRule type="cellIs" dxfId="7" priority="25" operator="lessThan">
      <formula>0</formula>
    </cfRule>
    <cfRule type="cellIs" dxfId="6" priority="26" operator="greaterThan">
      <formula>0</formula>
    </cfRule>
  </conditionalFormatting>
  <conditionalFormatting sqref="C43">
    <cfRule type="cellIs" dxfId="5" priority="13" operator="lessThan">
      <formula>0</formula>
    </cfRule>
    <cfRule type="cellIs" dxfId="4" priority="14" operator="greaterThan">
      <formula>0</formula>
    </cfRule>
  </conditionalFormatting>
  <conditionalFormatting sqref="C46">
    <cfRule type="cellIs" dxfId="3" priority="11" operator="lessThan">
      <formula>0</formula>
    </cfRule>
    <cfRule type="cellIs" dxfId="2" priority="12" operator="greaterThan">
      <formula>0</formula>
    </cfRule>
  </conditionalFormatting>
  <conditionalFormatting sqref="H46">
    <cfRule type="cellIs" dxfId="1" priority="1" operator="lessThan">
      <formula>0</formula>
    </cfRule>
    <cfRule type="cellIs" dxfId="0" priority="2" operator="greaterThan">
      <formula>0</formula>
    </cfRule>
  </conditionalFormatting>
  <pageMargins left="0.25" right="0.25" top="0.75" bottom="0.75" header="0.3" footer="0.3"/>
  <pageSetup paperSize="9" orientation="landscape" horizontalDpi="0" verticalDpi="0" r:id="rId1"/>
  <colBreaks count="1" manualBreakCount="1">
    <brk id="4" max="53"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SKnoll</dc:creator>
  <cp:lastModifiedBy>Neuer_Mitarbeiter</cp:lastModifiedBy>
  <cp:lastPrinted>2023-09-14T13:03:54Z</cp:lastPrinted>
  <dcterms:created xsi:type="dcterms:W3CDTF">2022-01-26T14:51:16Z</dcterms:created>
  <dcterms:modified xsi:type="dcterms:W3CDTF">2023-09-14T13:37:12Z</dcterms:modified>
</cp:coreProperties>
</file>